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Tablo" sheetId="4" r:id="rId1"/>
    <sheet name="Dati" sheetId="2" r:id="rId2"/>
    <sheet name="Komandas" sheetId="3" r:id="rId3"/>
  </sheets>
  <calcPr calcId="145621"/>
</workbook>
</file>

<file path=xl/calcChain.xml><?xml version="1.0" encoding="utf-8"?>
<calcChain xmlns="http://schemas.openxmlformats.org/spreadsheetml/2006/main">
  <c r="G12" i="3" l="1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G3" i="3"/>
  <c r="F3" i="3"/>
  <c r="E3" i="3"/>
  <c r="D3" i="3"/>
  <c r="C3" i="3"/>
  <c r="B3" i="3"/>
  <c r="O5" i="4"/>
  <c r="N5" i="4"/>
  <c r="M5" i="4"/>
  <c r="L5" i="4"/>
  <c r="K5" i="4"/>
  <c r="J5" i="4"/>
  <c r="O4" i="4"/>
  <c r="N4" i="4"/>
  <c r="M4" i="4"/>
  <c r="L4" i="4"/>
  <c r="K4" i="4"/>
  <c r="J4" i="4"/>
  <c r="O3" i="4"/>
  <c r="N3" i="4"/>
  <c r="M3" i="4"/>
  <c r="L3" i="4"/>
  <c r="K3" i="4"/>
  <c r="J3" i="4"/>
  <c r="G10" i="4"/>
  <c r="F10" i="4"/>
  <c r="E10" i="4"/>
  <c r="D10" i="4"/>
  <c r="C10" i="4"/>
  <c r="B10" i="4"/>
  <c r="G9" i="4"/>
  <c r="F9" i="4"/>
  <c r="E9" i="4"/>
  <c r="D9" i="4"/>
  <c r="C9" i="4"/>
  <c r="B9" i="4"/>
  <c r="G8" i="4"/>
  <c r="F8" i="4"/>
  <c r="E8" i="4"/>
  <c r="D8" i="4"/>
  <c r="C8" i="4"/>
  <c r="B8" i="4"/>
  <c r="G5" i="4"/>
  <c r="F5" i="4"/>
  <c r="E5" i="4"/>
  <c r="D5" i="4"/>
  <c r="C5" i="4"/>
  <c r="B5" i="4"/>
  <c r="G4" i="4"/>
  <c r="F4" i="4"/>
  <c r="E4" i="4"/>
  <c r="D4" i="4"/>
  <c r="C4" i="4"/>
  <c r="B4" i="4"/>
  <c r="G3" i="4"/>
  <c r="F3" i="4"/>
  <c r="E3" i="4"/>
  <c r="D3" i="4"/>
  <c r="C3" i="4"/>
  <c r="B3" i="4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37" i="3"/>
  <c r="F33" i="3"/>
  <c r="G31" i="3"/>
  <c r="O10" i="4" l="1"/>
  <c r="O9" i="4"/>
  <c r="O8" i="4"/>
  <c r="N8" i="4"/>
  <c r="N9" i="4"/>
  <c r="N10" i="4"/>
  <c r="M8" i="4"/>
  <c r="M9" i="4"/>
  <c r="M10" i="4"/>
  <c r="L8" i="4"/>
  <c r="L9" i="4"/>
  <c r="L10" i="4"/>
  <c r="K8" i="4"/>
  <c r="W18" i="3" l="1"/>
  <c r="B32" i="3" s="1"/>
  <c r="W26" i="3" l="1"/>
  <c r="B40" i="3" s="1"/>
  <c r="W25" i="3"/>
  <c r="B39" i="3" s="1"/>
  <c r="W24" i="3"/>
  <c r="B38" i="3" s="1"/>
  <c r="W23" i="3"/>
  <c r="B37" i="3" s="1"/>
  <c r="W22" i="3"/>
  <c r="B36" i="3" s="1"/>
  <c r="W21" i="3"/>
  <c r="B35" i="3" s="1"/>
  <c r="W20" i="3"/>
  <c r="B34" i="3" s="1"/>
  <c r="W19" i="3"/>
  <c r="B33" i="3" s="1"/>
  <c r="W17" i="3"/>
  <c r="AB12" i="3"/>
  <c r="G26" i="3" s="1"/>
  <c r="AA12" i="3"/>
  <c r="F26" i="3" s="1"/>
  <c r="Z12" i="3"/>
  <c r="E26" i="3" s="1"/>
  <c r="Y12" i="3"/>
  <c r="D26" i="3" s="1"/>
  <c r="X12" i="3"/>
  <c r="C26" i="3" s="1"/>
  <c r="W12" i="3"/>
  <c r="B26" i="3" s="1"/>
  <c r="AB11" i="3"/>
  <c r="G25" i="3" s="1"/>
  <c r="AA11" i="3"/>
  <c r="F25" i="3" s="1"/>
  <c r="Z11" i="3"/>
  <c r="E25" i="3" s="1"/>
  <c r="Y11" i="3"/>
  <c r="D25" i="3" s="1"/>
  <c r="X11" i="3"/>
  <c r="C25" i="3" s="1"/>
  <c r="W11" i="3"/>
  <c r="B25" i="3" s="1"/>
  <c r="AB10" i="3"/>
  <c r="G24" i="3" s="1"/>
  <c r="AA10" i="3"/>
  <c r="F24" i="3" s="1"/>
  <c r="Z10" i="3"/>
  <c r="E24" i="3" s="1"/>
  <c r="Y10" i="3"/>
  <c r="D24" i="3" s="1"/>
  <c r="X10" i="3"/>
  <c r="C24" i="3" s="1"/>
  <c r="W10" i="3"/>
  <c r="B24" i="3" s="1"/>
  <c r="AB9" i="3"/>
  <c r="G23" i="3" s="1"/>
  <c r="AA9" i="3"/>
  <c r="F23" i="3" s="1"/>
  <c r="Z9" i="3"/>
  <c r="E23" i="3" s="1"/>
  <c r="Y9" i="3"/>
  <c r="D23" i="3" s="1"/>
  <c r="X9" i="3"/>
  <c r="C23" i="3" s="1"/>
  <c r="W9" i="3"/>
  <c r="B23" i="3" s="1"/>
  <c r="AB8" i="3"/>
  <c r="G22" i="3" s="1"/>
  <c r="AA8" i="3"/>
  <c r="F22" i="3" s="1"/>
  <c r="Z8" i="3"/>
  <c r="E22" i="3" s="1"/>
  <c r="Y8" i="3"/>
  <c r="D22" i="3" s="1"/>
  <c r="X8" i="3"/>
  <c r="C22" i="3" s="1"/>
  <c r="W8" i="3"/>
  <c r="B22" i="3" s="1"/>
  <c r="AB7" i="3"/>
  <c r="G21" i="3" s="1"/>
  <c r="AA7" i="3"/>
  <c r="F21" i="3" s="1"/>
  <c r="Z7" i="3"/>
  <c r="E21" i="3" s="1"/>
  <c r="Y7" i="3"/>
  <c r="D21" i="3" s="1"/>
  <c r="X7" i="3"/>
  <c r="C21" i="3" s="1"/>
  <c r="W7" i="3"/>
  <c r="B21" i="3" s="1"/>
  <c r="AB6" i="3"/>
  <c r="G20" i="3" s="1"/>
  <c r="AA6" i="3"/>
  <c r="F20" i="3" s="1"/>
  <c r="Z6" i="3"/>
  <c r="E20" i="3" s="1"/>
  <c r="Y6" i="3"/>
  <c r="D20" i="3" s="1"/>
  <c r="X6" i="3"/>
  <c r="C20" i="3" s="1"/>
  <c r="W6" i="3"/>
  <c r="B20" i="3" s="1"/>
  <c r="AB5" i="3"/>
  <c r="G19" i="3" s="1"/>
  <c r="AA5" i="3"/>
  <c r="F19" i="3" s="1"/>
  <c r="Z5" i="3"/>
  <c r="E19" i="3" s="1"/>
  <c r="Y5" i="3"/>
  <c r="D19" i="3" s="1"/>
  <c r="X5" i="3"/>
  <c r="C19" i="3" s="1"/>
  <c r="W5" i="3"/>
  <c r="B19" i="3" s="1"/>
  <c r="AB4" i="3"/>
  <c r="G18" i="3" s="1"/>
  <c r="AA4" i="3"/>
  <c r="F18" i="3" s="1"/>
  <c r="Z4" i="3"/>
  <c r="E18" i="3" s="1"/>
  <c r="Y4" i="3"/>
  <c r="D18" i="3" s="1"/>
  <c r="X4" i="3"/>
  <c r="C18" i="3" s="1"/>
  <c r="W4" i="3"/>
  <c r="B18" i="3" s="1"/>
  <c r="I32" i="3" s="1"/>
  <c r="AB3" i="3"/>
  <c r="G17" i="3" s="1"/>
  <c r="AA3" i="3"/>
  <c r="F17" i="3" s="1"/>
  <c r="Z3" i="3"/>
  <c r="E17" i="3" s="1"/>
  <c r="Y3" i="3"/>
  <c r="D17" i="3" s="1"/>
  <c r="X3" i="3"/>
  <c r="C17" i="3" s="1"/>
  <c r="W3" i="3"/>
  <c r="B17" i="3" s="1"/>
  <c r="G19" i="2"/>
  <c r="F19" i="2"/>
  <c r="E19" i="2"/>
  <c r="D19" i="2"/>
  <c r="G18" i="2"/>
  <c r="F18" i="2"/>
  <c r="E18" i="2"/>
  <c r="D18" i="2"/>
  <c r="G17" i="2"/>
  <c r="F17" i="2"/>
  <c r="E17" i="2"/>
  <c r="D17" i="2"/>
  <c r="C19" i="2"/>
  <c r="C18" i="2"/>
  <c r="C17" i="2"/>
  <c r="A18" i="3"/>
  <c r="A19" i="3"/>
  <c r="A20" i="3"/>
  <c r="A21" i="3"/>
  <c r="A22" i="3"/>
  <c r="A23" i="3"/>
  <c r="A24" i="3"/>
  <c r="A25" i="3"/>
  <c r="A26" i="3"/>
  <c r="A17" i="3"/>
  <c r="A40" i="3" l="1"/>
  <c r="A53" i="3"/>
  <c r="A39" i="3"/>
  <c r="A52" i="3"/>
  <c r="A38" i="3"/>
  <c r="A51" i="3"/>
  <c r="A37" i="3"/>
  <c r="A50" i="3"/>
  <c r="A36" i="3"/>
  <c r="A49" i="3"/>
  <c r="A35" i="3"/>
  <c r="A48" i="3"/>
  <c r="A34" i="3"/>
  <c r="A47" i="3"/>
  <c r="A32" i="3"/>
  <c r="A45" i="3"/>
  <c r="A31" i="3"/>
  <c r="A44" i="3"/>
  <c r="A33" i="3"/>
  <c r="A46" i="3"/>
  <c r="I40" i="3"/>
  <c r="I38" i="3"/>
  <c r="I35" i="3"/>
  <c r="I34" i="3"/>
  <c r="I37" i="3"/>
  <c r="I39" i="3"/>
  <c r="I36" i="3"/>
  <c r="B31" i="3"/>
  <c r="I31" i="3" s="1"/>
  <c r="I33" i="3"/>
  <c r="J10" i="4"/>
  <c r="I10" i="4"/>
  <c r="J9" i="4"/>
  <c r="I9" i="4"/>
  <c r="J8" i="4"/>
  <c r="I8" i="4"/>
  <c r="I5" i="4"/>
  <c r="I4" i="4"/>
  <c r="I3" i="4"/>
  <c r="A10" i="4"/>
  <c r="A9" i="4"/>
  <c r="A8" i="4"/>
  <c r="A4" i="4"/>
  <c r="A3" i="4"/>
  <c r="K9" i="4"/>
  <c r="K10" i="4"/>
  <c r="AA18" i="3" l="1"/>
  <c r="F32" i="3" s="1"/>
  <c r="Y20" i="3"/>
  <c r="D34" i="3" s="1"/>
  <c r="Y19" i="3"/>
  <c r="D33" i="3" s="1"/>
  <c r="Y21" i="3"/>
  <c r="D35" i="3" s="1"/>
  <c r="X18" i="3"/>
  <c r="C32" i="3" s="1"/>
  <c r="AB18" i="3"/>
  <c r="G32" i="3" s="1"/>
  <c r="Z18" i="3"/>
  <c r="E32" i="3" s="1"/>
  <c r="AB22" i="3"/>
  <c r="G36" i="3" s="1"/>
  <c r="Z22" i="3"/>
  <c r="E36" i="3" s="1"/>
  <c r="X22" i="3"/>
  <c r="C36" i="3" s="1"/>
  <c r="Y18" i="3"/>
  <c r="D32" i="3" s="1"/>
  <c r="AA22" i="3"/>
  <c r="F36" i="3" s="1"/>
  <c r="Y22" i="3"/>
  <c r="D36" i="3" s="1"/>
  <c r="AB19" i="3"/>
  <c r="G33" i="3" s="1"/>
  <c r="AA17" i="3"/>
  <c r="F31" i="3" s="1"/>
  <c r="Z17" i="3"/>
  <c r="E31" i="3" s="1"/>
  <c r="Z19" i="3"/>
  <c r="E33" i="3" s="1"/>
  <c r="Y17" i="3"/>
  <c r="D31" i="3" s="1"/>
  <c r="X17" i="3"/>
  <c r="C31" i="3" s="1"/>
  <c r="X19" i="3"/>
  <c r="C33" i="3" s="1"/>
  <c r="AB25" i="3"/>
  <c r="G39" i="3" s="1"/>
  <c r="AB26" i="3"/>
  <c r="G40" i="3" s="1"/>
  <c r="AA25" i="3"/>
  <c r="F39" i="3" s="1"/>
  <c r="AA26" i="3"/>
  <c r="F40" i="3" s="1"/>
  <c r="Z25" i="3"/>
  <c r="E39" i="3" s="1"/>
  <c r="Z26" i="3"/>
  <c r="E40" i="3" s="1"/>
  <c r="Y25" i="3"/>
  <c r="D39" i="3" s="1"/>
  <c r="Y26" i="3"/>
  <c r="D40" i="3" s="1"/>
  <c r="X25" i="3"/>
  <c r="C39" i="3" s="1"/>
  <c r="X26" i="3"/>
  <c r="C40" i="3" s="1"/>
  <c r="AB24" i="3"/>
  <c r="G38" i="3" s="1"/>
  <c r="AA23" i="3"/>
  <c r="F37" i="3" s="1"/>
  <c r="AA24" i="3"/>
  <c r="F38" i="3" s="1"/>
  <c r="Z23" i="3"/>
  <c r="E37" i="3" s="1"/>
  <c r="Z24" i="3"/>
  <c r="E38" i="3" s="1"/>
  <c r="Y23" i="3"/>
  <c r="D37" i="3" s="1"/>
  <c r="Y24" i="3"/>
  <c r="D38" i="3" s="1"/>
  <c r="X23" i="3"/>
  <c r="C37" i="3" s="1"/>
  <c r="X24" i="3"/>
  <c r="C38" i="3" s="1"/>
  <c r="AB20" i="3"/>
  <c r="G34" i="3" s="1"/>
  <c r="AB21" i="3"/>
  <c r="G35" i="3" s="1"/>
  <c r="AA20" i="3"/>
  <c r="F34" i="3" s="1"/>
  <c r="AA21" i="3"/>
  <c r="F35" i="3" s="1"/>
  <c r="Z20" i="3"/>
  <c r="E34" i="3" s="1"/>
  <c r="Z21" i="3"/>
  <c r="E35" i="3" s="1"/>
  <c r="X20" i="3"/>
  <c r="C34" i="3" s="1"/>
  <c r="X21" i="3"/>
  <c r="C35" i="3" s="1"/>
  <c r="B2" i="2"/>
  <c r="C2" i="2"/>
  <c r="D2" i="2"/>
  <c r="G4" i="2"/>
  <c r="F4" i="2"/>
  <c r="E4" i="2"/>
  <c r="D4" i="2"/>
  <c r="C4" i="2"/>
  <c r="B4" i="2"/>
  <c r="G3" i="2"/>
  <c r="F3" i="2"/>
  <c r="E3" i="2"/>
  <c r="D3" i="2"/>
  <c r="C3" i="2"/>
  <c r="B3" i="2"/>
  <c r="G2" i="2"/>
  <c r="F2" i="2"/>
  <c r="E2" i="2"/>
  <c r="J36" i="3" l="1"/>
  <c r="J32" i="3"/>
  <c r="J33" i="3"/>
  <c r="J34" i="3"/>
  <c r="J37" i="3"/>
  <c r="J39" i="3"/>
  <c r="J35" i="3"/>
  <c r="J38" i="3"/>
  <c r="J40" i="3"/>
  <c r="J31" i="3"/>
  <c r="K31" i="3" l="1"/>
  <c r="K38" i="3"/>
  <c r="K39" i="3"/>
  <c r="K34" i="3"/>
  <c r="K32" i="3"/>
  <c r="K40" i="3"/>
  <c r="K35" i="3"/>
  <c r="K37" i="3"/>
  <c r="K33" i="3"/>
  <c r="K36" i="3"/>
  <c r="L36" i="3" l="1"/>
  <c r="L33" i="3"/>
  <c r="M33" i="3" s="1"/>
  <c r="L37" i="3"/>
  <c r="L35" i="3"/>
  <c r="L40" i="3"/>
  <c r="L32" i="3"/>
  <c r="L34" i="3"/>
  <c r="L39" i="3"/>
  <c r="L38" i="3"/>
  <c r="L31" i="3"/>
  <c r="M31" i="3" l="1"/>
  <c r="M38" i="3"/>
  <c r="M39" i="3"/>
  <c r="M34" i="3"/>
  <c r="M32" i="3"/>
  <c r="M40" i="3"/>
  <c r="M35" i="3"/>
  <c r="M37" i="3"/>
  <c r="N33" i="3"/>
  <c r="M36" i="3"/>
  <c r="N37" i="3" l="1"/>
  <c r="N35" i="3"/>
  <c r="N40" i="3"/>
  <c r="N32" i="3"/>
  <c r="N34" i="3"/>
  <c r="N39" i="3"/>
  <c r="N38" i="3"/>
  <c r="N31" i="3"/>
  <c r="N36" i="3"/>
</calcChain>
</file>

<file path=xl/comments1.xml><?xml version="1.0" encoding="utf-8"?>
<comments xmlns="http://schemas.openxmlformats.org/spreadsheetml/2006/main">
  <authors>
    <author>Author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Norāda komandas ražotās inovācijas veidu. Ja neražo inovāciju, norāda "x".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Norāda komandu nosaukumus</t>
        </r>
      </text>
    </comment>
    <comment ref="I16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Norāda komandas ražotās imitācijas veidu. Ja neražo imitāciju, norāda "x".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Ienākumi vai izdevumi no patentu tirdzniecības</t>
        </r>
      </text>
    </comment>
  </commentList>
</comments>
</file>

<file path=xl/sharedStrings.xml><?xml version="1.0" encoding="utf-8"?>
<sst xmlns="http://schemas.openxmlformats.org/spreadsheetml/2006/main" count="186" uniqueCount="38">
  <si>
    <t>Pieprasījums pēc inovatīvā produkta</t>
  </si>
  <si>
    <t>BIO</t>
  </si>
  <si>
    <t>FIN</t>
  </si>
  <si>
    <t>ITT</t>
  </si>
  <si>
    <t>Pieprasījums pēc imitācijas</t>
  </si>
  <si>
    <t>Kopējais pieprasījums</t>
  </si>
  <si>
    <t>BIO imit</t>
  </si>
  <si>
    <t>FIN imit</t>
  </si>
  <si>
    <t>ITT imit</t>
  </si>
  <si>
    <t>Imitatoru skaits</t>
  </si>
  <si>
    <t>Pieprasījums pēc imitācijas uz komandu</t>
  </si>
  <si>
    <t>Komanda</t>
  </si>
  <si>
    <t>Banka gada sākumā</t>
  </si>
  <si>
    <t>Inovācija</t>
  </si>
  <si>
    <t>Saražots</t>
  </si>
  <si>
    <t>Imitācija</t>
  </si>
  <si>
    <t>Pārdots</t>
  </si>
  <si>
    <t>Fiks.izm.</t>
  </si>
  <si>
    <t>Main.izm.</t>
  </si>
  <si>
    <t>Ien.</t>
  </si>
  <si>
    <t>Imitacija</t>
  </si>
  <si>
    <t>Inovāciju peļņa</t>
  </si>
  <si>
    <t>Imitāciju peļņa</t>
  </si>
  <si>
    <t>Banka gada beigās</t>
  </si>
  <si>
    <t>x</t>
  </si>
  <si>
    <t>Pieprasījums pēc imitācijas katrai komandai</t>
  </si>
  <si>
    <t>Starta kapitāls</t>
  </si>
  <si>
    <t>Darījumi ar patentiem</t>
  </si>
  <si>
    <t xml:space="preserve">Pirmā </t>
  </si>
  <si>
    <t>Otrā</t>
  </si>
  <si>
    <t>Trešā</t>
  </si>
  <si>
    <t>Ceturtā</t>
  </si>
  <si>
    <t>Piektā</t>
  </si>
  <si>
    <t>Sestā</t>
  </si>
  <si>
    <t>Astotā</t>
  </si>
  <si>
    <t>Devītā</t>
  </si>
  <si>
    <t>Desmitā</t>
  </si>
  <si>
    <t>Septītā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</si>
</sst>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5" fillId="0" borderId="0" xfId="0" applyFont="1"/>
    <xf numFmtId="0" fontId="5" fillId="0" borderId="6" xfId="0" applyFont="1" applyBorder="1"/>
    <xf numFmtId="0" fontId="5" fillId="0" borderId="7" xfId="0" applyFont="1" applyBorder="1"/>
    <xf numFmtId="0" fontId="4" fillId="0" borderId="7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0" xfId="0" applyFont="1"/>
    <xf numFmtId="0" fontId="4" fillId="0" borderId="3" xfId="0" applyFont="1" applyBorder="1"/>
    <xf numFmtId="0" fontId="4" fillId="0" borderId="5" xfId="0" applyFont="1" applyBorder="1"/>
    <xf numFmtId="0" fontId="4" fillId="0" borderId="8" xfId="0" applyFont="1" applyBorder="1"/>
    <xf numFmtId="0" fontId="5" fillId="0" borderId="8" xfId="0" applyFont="1" applyBorder="1"/>
    <xf numFmtId="0" fontId="0" fillId="0" borderId="0" xfId="0" applyFill="1" applyBorder="1" applyAlignment="1">
      <alignment horizontal="center" vertical="center"/>
    </xf>
    <xf numFmtId="1" fontId="4" fillId="0" borderId="1" xfId="0" applyNumberFormat="1" applyFont="1" applyBorder="1"/>
    <xf numFmtId="0" fontId="1" fillId="2" borderId="0" xfId="0" applyFont="1" applyFill="1"/>
    <xf numFmtId="0" fontId="0" fillId="2" borderId="0" xfId="0" applyFill="1"/>
    <xf numFmtId="1" fontId="0" fillId="2" borderId="1" xfId="0" applyNumberFormat="1" applyFill="1" applyBorder="1"/>
    <xf numFmtId="1" fontId="0" fillId="2" borderId="2" xfId="0" applyNumberFormat="1" applyFill="1" applyBorder="1"/>
    <xf numFmtId="1" fontId="0" fillId="2" borderId="3" xfId="0" applyNumberFormat="1" applyFill="1" applyBorder="1"/>
    <xf numFmtId="1" fontId="0" fillId="2" borderId="4" xfId="0" applyNumberFormat="1" applyFill="1" applyBorder="1"/>
    <xf numFmtId="1" fontId="0" fillId="2" borderId="0" xfId="0" applyNumberFormat="1" applyFill="1" applyBorder="1"/>
    <xf numFmtId="1" fontId="0" fillId="2" borderId="5" xfId="0" applyNumberFormat="1" applyFill="1" applyBorder="1"/>
    <xf numFmtId="1" fontId="0" fillId="2" borderId="6" xfId="0" applyNumberFormat="1" applyFill="1" applyBorder="1"/>
    <xf numFmtId="1" fontId="0" fillId="2" borderId="7" xfId="0" applyNumberFormat="1" applyFill="1" applyBorder="1"/>
    <xf numFmtId="1" fontId="0" fillId="2" borderId="8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3" fontId="2" fillId="2" borderId="0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0" fontId="2" fillId="2" borderId="0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2"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BIO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423840769903759"/>
          <c:y val="5.1400554097404488E-2"/>
          <c:w val="0.81417804024496931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Tablo!$A$8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B050"/>
            </a:solidFill>
            <a:ln w="19050">
              <a:solidFill>
                <a:srgbClr val="00B050"/>
              </a:solidFill>
              <a:prstDash val="solid"/>
            </a:ln>
          </c:spPr>
          <c:invertIfNegative val="0"/>
          <c:val>
            <c:numRef>
              <c:f>Tablo!$B$8:$G$8</c:f>
              <c:numCache>
                <c:formatCode>General</c:formatCode>
                <c:ptCount val="6"/>
                <c:pt idx="0" formatCode="0">
                  <c:v>13000</c:v>
                </c:pt>
                <c:pt idx="1">
                  <c:v>15000</c:v>
                </c:pt>
                <c:pt idx="2">
                  <c:v>18000</c:v>
                </c:pt>
                <c:pt idx="3">
                  <c:v>17000</c:v>
                </c:pt>
                <c:pt idx="4">
                  <c:v>16000</c:v>
                </c:pt>
                <c:pt idx="5">
                  <c:v>10000</c:v>
                </c:pt>
              </c:numCache>
            </c:numRef>
          </c:val>
        </c:ser>
        <c:ser>
          <c:idx val="1"/>
          <c:order val="1"/>
          <c:tx>
            <c:strRef>
              <c:f>Tablo!$I$3</c:f>
              <c:strCache>
                <c:ptCount val="1"/>
                <c:pt idx="0">
                  <c:v>BIO imit</c:v>
                </c:pt>
              </c:strCache>
            </c:strRef>
          </c:tx>
          <c:spPr>
            <a:solidFill>
              <a:srgbClr val="92D050"/>
            </a:solidFill>
            <a:ln w="19050">
              <a:solidFill>
                <a:srgbClr val="00B050"/>
              </a:solidFill>
              <a:prstDash val="sysDash"/>
            </a:ln>
          </c:spPr>
          <c:invertIfNegative val="0"/>
          <c:val>
            <c:numRef>
              <c:f>Tablo!$J$3:$O$3</c:f>
              <c:numCache>
                <c:formatCode>General</c:formatCode>
                <c:ptCount val="6"/>
                <c:pt idx="0" formatCode="0">
                  <c:v>0</c:v>
                </c:pt>
                <c:pt idx="1">
                  <c:v>4000</c:v>
                </c:pt>
                <c:pt idx="2">
                  <c:v>5000</c:v>
                </c:pt>
                <c:pt idx="3">
                  <c:v>7000</c:v>
                </c:pt>
                <c:pt idx="4">
                  <c:v>9000</c:v>
                </c:pt>
                <c:pt idx="5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652608"/>
        <c:axId val="45666688"/>
      </c:barChart>
      <c:catAx>
        <c:axId val="45652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lv-LV"/>
          </a:p>
        </c:txPr>
        <c:crossAx val="45666688"/>
        <c:crosses val="autoZero"/>
        <c:auto val="1"/>
        <c:lblAlgn val="ctr"/>
        <c:lblOffset val="100"/>
        <c:noMultiLvlLbl val="0"/>
      </c:catAx>
      <c:valAx>
        <c:axId val="4566668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lv-LV"/>
          </a:p>
        </c:txPr>
        <c:crossAx val="45652608"/>
        <c:crosses val="autoZero"/>
        <c:crossBetween val="between"/>
        <c:minorUnit val="5000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FIN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423840769903759"/>
          <c:y val="5.1400554097404488E-2"/>
          <c:w val="0.81417804024496931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Tablo!$A$9</c:f>
              <c:strCache>
                <c:ptCount val="1"/>
                <c:pt idx="0">
                  <c:v>FIN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9050">
              <a:solidFill>
                <a:schemeClr val="accent6">
                  <a:lumMod val="75000"/>
                </a:schemeClr>
              </a:solidFill>
            </a:ln>
          </c:spPr>
          <c:invertIfNegative val="0"/>
          <c:val>
            <c:numRef>
              <c:f>Tablo!$B$9:$G$9</c:f>
              <c:numCache>
                <c:formatCode>General</c:formatCode>
                <c:ptCount val="6"/>
                <c:pt idx="0">
                  <c:v>24000</c:v>
                </c:pt>
                <c:pt idx="1">
                  <c:v>22000</c:v>
                </c:pt>
                <c:pt idx="2">
                  <c:v>22000</c:v>
                </c:pt>
                <c:pt idx="3">
                  <c:v>15000</c:v>
                </c:pt>
                <c:pt idx="4">
                  <c:v>11000</c:v>
                </c:pt>
                <c:pt idx="5">
                  <c:v>7000</c:v>
                </c:pt>
              </c:numCache>
            </c:numRef>
          </c:val>
        </c:ser>
        <c:ser>
          <c:idx val="1"/>
          <c:order val="1"/>
          <c:tx>
            <c:strRef>
              <c:f>Tablo!$I$4</c:f>
              <c:strCache>
                <c:ptCount val="1"/>
                <c:pt idx="0">
                  <c:v>FIN imit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chemeClr val="accent6">
                  <a:lumMod val="75000"/>
                </a:schemeClr>
              </a:solidFill>
              <a:prstDash val="sysDash"/>
            </a:ln>
          </c:spPr>
          <c:invertIfNegative val="0"/>
          <c:val>
            <c:numRef>
              <c:f>Tablo!$J$4:$O$4</c:f>
              <c:numCache>
                <c:formatCode>General</c:formatCode>
                <c:ptCount val="6"/>
                <c:pt idx="0">
                  <c:v>0</c:v>
                </c:pt>
                <c:pt idx="1">
                  <c:v>8000</c:v>
                </c:pt>
                <c:pt idx="2">
                  <c:v>12000</c:v>
                </c:pt>
                <c:pt idx="3">
                  <c:v>12000</c:v>
                </c:pt>
                <c:pt idx="4">
                  <c:v>12000</c:v>
                </c:pt>
                <c:pt idx="5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661824"/>
        <c:axId val="47663360"/>
      </c:barChart>
      <c:catAx>
        <c:axId val="47661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lv-LV"/>
          </a:p>
        </c:txPr>
        <c:crossAx val="47663360"/>
        <c:crosses val="autoZero"/>
        <c:auto val="1"/>
        <c:lblAlgn val="ctr"/>
        <c:lblOffset val="100"/>
        <c:noMultiLvlLbl val="0"/>
      </c:catAx>
      <c:valAx>
        <c:axId val="47663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lv-LV"/>
          </a:p>
        </c:txPr>
        <c:crossAx val="47661824"/>
        <c:crosses val="autoZero"/>
        <c:crossBetween val="between"/>
        <c:minorUnit val="5000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ITT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423840769903759"/>
          <c:y val="5.1400554097404488E-2"/>
          <c:w val="0.81417804024496931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Tablo!$A$10</c:f>
              <c:strCache>
                <c:ptCount val="1"/>
                <c:pt idx="0">
                  <c:v>ITT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chemeClr val="accent1"/>
              </a:solidFill>
            </a:ln>
          </c:spPr>
          <c:invertIfNegative val="0"/>
          <c:val>
            <c:numRef>
              <c:f>Tablo!$B$10:$G$10</c:f>
              <c:numCache>
                <c:formatCode>General</c:formatCode>
                <c:ptCount val="6"/>
                <c:pt idx="0">
                  <c:v>51000</c:v>
                </c:pt>
                <c:pt idx="1">
                  <c:v>26000</c:v>
                </c:pt>
                <c:pt idx="2">
                  <c:v>20000</c:v>
                </c:pt>
                <c:pt idx="3">
                  <c:v>10000</c:v>
                </c:pt>
                <c:pt idx="4">
                  <c:v>3000</c:v>
                </c:pt>
                <c:pt idx="5">
                  <c:v>2000</c:v>
                </c:pt>
              </c:numCache>
            </c:numRef>
          </c:val>
        </c:ser>
        <c:ser>
          <c:idx val="1"/>
          <c:order val="1"/>
          <c:tx>
            <c:strRef>
              <c:f>Tablo!$I$5</c:f>
              <c:strCache>
                <c:ptCount val="1"/>
                <c:pt idx="0">
                  <c:v>ITT imit</c:v>
                </c:pt>
              </c:strCache>
            </c:strRef>
          </c:tx>
          <c:spPr>
            <a:solidFill>
              <a:srgbClr val="00B0F0"/>
            </a:solidFill>
            <a:ln w="19050">
              <a:solidFill>
                <a:srgbClr val="0070C0"/>
              </a:solidFill>
              <a:prstDash val="sysDash"/>
            </a:ln>
          </c:spPr>
          <c:invertIfNegative val="0"/>
          <c:val>
            <c:numRef>
              <c:f>Tablo!$J$5:$O$5</c:f>
              <c:numCache>
                <c:formatCode>General</c:formatCode>
                <c:ptCount val="6"/>
                <c:pt idx="0">
                  <c:v>0</c:v>
                </c:pt>
                <c:pt idx="1">
                  <c:v>17000</c:v>
                </c:pt>
                <c:pt idx="2">
                  <c:v>20000</c:v>
                </c:pt>
                <c:pt idx="3">
                  <c:v>14000</c:v>
                </c:pt>
                <c:pt idx="4">
                  <c:v>7000</c:v>
                </c:pt>
                <c:pt idx="5">
                  <c:v>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688320"/>
        <c:axId val="47694208"/>
      </c:barChart>
      <c:catAx>
        <c:axId val="47688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lv-LV"/>
          </a:p>
        </c:txPr>
        <c:crossAx val="47694208"/>
        <c:crosses val="autoZero"/>
        <c:auto val="1"/>
        <c:lblAlgn val="ctr"/>
        <c:lblOffset val="100"/>
        <c:noMultiLvlLbl val="0"/>
      </c:catAx>
      <c:valAx>
        <c:axId val="47694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lv-LV"/>
          </a:p>
        </c:txPr>
        <c:crossAx val="47688320"/>
        <c:crosses val="autoZero"/>
        <c:crossBetween val="between"/>
        <c:minorUnit val="5000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23811</xdr:rowOff>
    </xdr:from>
    <xdr:to>
      <xdr:col>5</xdr:col>
      <xdr:colOff>285750</xdr:colOff>
      <xdr:row>26</xdr:row>
      <xdr:rowOff>46311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11</xdr:row>
      <xdr:rowOff>42861</xdr:rowOff>
    </xdr:from>
    <xdr:to>
      <xdr:col>10</xdr:col>
      <xdr:colOff>457200</xdr:colOff>
      <xdr:row>26</xdr:row>
      <xdr:rowOff>65361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11</xdr:row>
      <xdr:rowOff>52386</xdr:rowOff>
    </xdr:from>
    <xdr:to>
      <xdr:col>15</xdr:col>
      <xdr:colOff>390074</xdr:colOff>
      <xdr:row>26</xdr:row>
      <xdr:rowOff>74886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showRowColHeaders="0" zoomScaleNormal="100" workbookViewId="0">
      <selection activeCell="K36" sqref="K36"/>
    </sheetView>
  </sheetViews>
  <sheetFormatPr defaultRowHeight="15" x14ac:dyDescent="0.25"/>
  <cols>
    <col min="8" max="8" width="5.85546875" customWidth="1"/>
    <col min="9" max="9" width="11.42578125" customWidth="1"/>
    <col min="11" max="11" width="10.7109375" bestFit="1" customWidth="1"/>
  </cols>
  <sheetData>
    <row r="1" spans="1:15" ht="30.75" customHeight="1" x14ac:dyDescent="0.25"/>
    <row r="2" spans="1:15" ht="27" thickBot="1" x14ac:dyDescent="0.45">
      <c r="A2" s="15" t="s">
        <v>5</v>
      </c>
      <c r="B2" s="2"/>
      <c r="C2" s="2"/>
      <c r="D2" s="2"/>
      <c r="E2" s="2"/>
      <c r="F2" s="2"/>
      <c r="G2" s="2"/>
      <c r="H2" s="2"/>
      <c r="I2" s="15" t="s">
        <v>4</v>
      </c>
      <c r="J2" s="2"/>
      <c r="K2" s="2"/>
      <c r="L2" s="2"/>
      <c r="M2" s="2"/>
      <c r="N2" s="2"/>
      <c r="O2" s="2"/>
    </row>
    <row r="3" spans="1:15" ht="21" x14ac:dyDescent="0.35">
      <c r="A3" s="2" t="str">
        <f>Dati!A2</f>
        <v>BIO</v>
      </c>
      <c r="B3" s="14">
        <f>Dati!B2</f>
        <v>13000</v>
      </c>
      <c r="C3" s="4">
        <f>Dati!C2</f>
        <v>19000</v>
      </c>
      <c r="D3" s="4">
        <f>Dati!D2</f>
        <v>23000</v>
      </c>
      <c r="E3" s="4">
        <f>Dati!E2</f>
        <v>24000</v>
      </c>
      <c r="F3" s="4">
        <f>Dati!F2</f>
        <v>25000</v>
      </c>
      <c r="G3" s="16">
        <f>Dati!G2</f>
        <v>20000</v>
      </c>
      <c r="H3" s="2"/>
      <c r="I3" s="2" t="str">
        <f>Dati!A12</f>
        <v>BIO imit</v>
      </c>
      <c r="J3" s="21">
        <f>Dati!B12</f>
        <v>0</v>
      </c>
      <c r="K3" s="4">
        <f>Dati!C12</f>
        <v>4000</v>
      </c>
      <c r="L3" s="4">
        <f>Dati!D12</f>
        <v>5000</v>
      </c>
      <c r="M3" s="4">
        <f>Dati!E12</f>
        <v>7000</v>
      </c>
      <c r="N3" s="4">
        <f>Dati!F12</f>
        <v>9000</v>
      </c>
      <c r="O3" s="16">
        <f>Dati!G12</f>
        <v>10000</v>
      </c>
    </row>
    <row r="4" spans="1:15" ht="21" x14ac:dyDescent="0.35">
      <c r="A4" s="2" t="str">
        <f>Dati!A3</f>
        <v>FIN</v>
      </c>
      <c r="B4" s="11">
        <f>Dati!B3</f>
        <v>24000</v>
      </c>
      <c r="C4" s="6">
        <f>Dati!C3</f>
        <v>30000</v>
      </c>
      <c r="D4" s="6">
        <f>Dati!D3</f>
        <v>34000</v>
      </c>
      <c r="E4" s="6">
        <f>Dati!E3</f>
        <v>27000</v>
      </c>
      <c r="F4" s="6">
        <f>Dati!F3</f>
        <v>23000</v>
      </c>
      <c r="G4" s="17">
        <f>Dati!G3</f>
        <v>17000</v>
      </c>
      <c r="H4" s="2"/>
      <c r="I4" s="2" t="str">
        <f>Dati!A13</f>
        <v>FIN imit</v>
      </c>
      <c r="J4" s="5">
        <f>Dati!B13</f>
        <v>0</v>
      </c>
      <c r="K4" s="6">
        <f>Dati!C13</f>
        <v>8000</v>
      </c>
      <c r="L4" s="6">
        <f>Dati!D13</f>
        <v>12000</v>
      </c>
      <c r="M4" s="6">
        <f>Dati!E13</f>
        <v>12000</v>
      </c>
      <c r="N4" s="6">
        <f>Dati!F13</f>
        <v>12000</v>
      </c>
      <c r="O4" s="17">
        <f>Dati!G13</f>
        <v>10000</v>
      </c>
    </row>
    <row r="5" spans="1:15" ht="21.75" thickBot="1" x14ac:dyDescent="0.4">
      <c r="A5" s="7" t="s">
        <v>3</v>
      </c>
      <c r="B5" s="12">
        <f>Dati!B4</f>
        <v>51000</v>
      </c>
      <c r="C5" s="9">
        <f>Dati!C4</f>
        <v>43000</v>
      </c>
      <c r="D5" s="9">
        <f>Dati!D4</f>
        <v>40000</v>
      </c>
      <c r="E5" s="9">
        <f>Dati!E4</f>
        <v>24000</v>
      </c>
      <c r="F5" s="9">
        <f>Dati!F4</f>
        <v>10000</v>
      </c>
      <c r="G5" s="19">
        <f>Dati!G4</f>
        <v>6000</v>
      </c>
      <c r="H5" s="2"/>
      <c r="I5" s="7" t="str">
        <f>Dati!A14</f>
        <v>ITT imit</v>
      </c>
      <c r="J5" s="8">
        <f>Dati!B14</f>
        <v>0</v>
      </c>
      <c r="K5" s="9">
        <f>Dati!C14</f>
        <v>17000</v>
      </c>
      <c r="L5" s="9">
        <f>Dati!D14</f>
        <v>20000</v>
      </c>
      <c r="M5" s="9">
        <f>Dati!E14</f>
        <v>14000</v>
      </c>
      <c r="N5" s="9">
        <f>Dati!F14</f>
        <v>7000</v>
      </c>
      <c r="O5" s="19">
        <f>Dati!G14</f>
        <v>4000</v>
      </c>
    </row>
    <row r="6" spans="1:15" ht="21" x14ac:dyDescent="0.35">
      <c r="A6" s="2"/>
      <c r="B6" s="1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7" thickBot="1" x14ac:dyDescent="0.45">
      <c r="A7" s="15" t="s">
        <v>0</v>
      </c>
      <c r="B7" s="13"/>
      <c r="C7" s="2"/>
      <c r="D7" s="2"/>
      <c r="E7" s="2"/>
      <c r="F7" s="2"/>
      <c r="G7" s="2"/>
      <c r="H7" s="2"/>
      <c r="I7" s="15" t="s">
        <v>25</v>
      </c>
      <c r="J7" s="2"/>
      <c r="K7" s="2"/>
      <c r="L7" s="2"/>
      <c r="M7" s="2"/>
      <c r="N7" s="2"/>
      <c r="O7" s="2"/>
    </row>
    <row r="8" spans="1:15" ht="21" x14ac:dyDescent="0.35">
      <c r="A8" s="2" t="str">
        <f>Dati!A7</f>
        <v>BIO</v>
      </c>
      <c r="B8" s="14">
        <f>Dati!B7</f>
        <v>13000</v>
      </c>
      <c r="C8" s="4">
        <f>Dati!C7</f>
        <v>15000</v>
      </c>
      <c r="D8" s="4">
        <f>Dati!D7</f>
        <v>18000</v>
      </c>
      <c r="E8" s="4">
        <f>Dati!E7</f>
        <v>17000</v>
      </c>
      <c r="F8" s="4">
        <f>Dati!F7</f>
        <v>16000</v>
      </c>
      <c r="G8" s="16">
        <f>Dati!G7</f>
        <v>10000</v>
      </c>
      <c r="H8" s="2"/>
      <c r="I8" s="2" t="str">
        <f>Dati!A22</f>
        <v>BIO</v>
      </c>
      <c r="J8" s="3">
        <f>Dati!B22</f>
        <v>0</v>
      </c>
      <c r="K8" s="4">
        <f>Dati!C22</f>
        <v>0</v>
      </c>
      <c r="L8" s="4">
        <f>Dati!D22</f>
        <v>0</v>
      </c>
      <c r="M8" s="4">
        <f>Dati!E22</f>
        <v>4000</v>
      </c>
      <c r="N8" s="4">
        <f>Dati!F22</f>
        <v>5000</v>
      </c>
      <c r="O8" s="16">
        <f>Dati!G22</f>
        <v>5000</v>
      </c>
    </row>
    <row r="9" spans="1:15" ht="21" x14ac:dyDescent="0.35">
      <c r="A9" s="2" t="str">
        <f>Dati!A8</f>
        <v>FIN</v>
      </c>
      <c r="B9" s="11">
        <f>Dati!B8</f>
        <v>24000</v>
      </c>
      <c r="C9" s="6">
        <f>Dati!C8</f>
        <v>22000</v>
      </c>
      <c r="D9" s="6">
        <f>Dati!D8</f>
        <v>22000</v>
      </c>
      <c r="E9" s="6">
        <f>Dati!E8</f>
        <v>15000</v>
      </c>
      <c r="F9" s="6">
        <f>Dati!F8</f>
        <v>11000</v>
      </c>
      <c r="G9" s="17">
        <f>Dati!G8</f>
        <v>7000</v>
      </c>
      <c r="H9" s="2"/>
      <c r="I9" s="2" t="str">
        <f>Dati!A23</f>
        <v>FIN</v>
      </c>
      <c r="J9" s="5">
        <f>Dati!B23</f>
        <v>0</v>
      </c>
      <c r="K9" s="6">
        <f>Dati!C23</f>
        <v>3000</v>
      </c>
      <c r="L9" s="6">
        <f>Dati!D23</f>
        <v>3000</v>
      </c>
      <c r="M9" s="6">
        <f>Dati!E23</f>
        <v>4000</v>
      </c>
      <c r="N9" s="6">
        <f>Dati!F23</f>
        <v>4000</v>
      </c>
      <c r="O9" s="17">
        <f>Dati!G23</f>
        <v>3000</v>
      </c>
    </row>
    <row r="10" spans="1:15" ht="21.75" thickBot="1" x14ac:dyDescent="0.4">
      <c r="A10" s="7" t="str">
        <f>Dati!A9</f>
        <v>ITT</v>
      </c>
      <c r="B10" s="12">
        <f>Dati!B9</f>
        <v>51000</v>
      </c>
      <c r="C10" s="9">
        <f>Dati!C9</f>
        <v>26000</v>
      </c>
      <c r="D10" s="9">
        <f>Dati!D9</f>
        <v>20000</v>
      </c>
      <c r="E10" s="9">
        <f>Dati!E9</f>
        <v>10000</v>
      </c>
      <c r="F10" s="9">
        <f>Dati!F9</f>
        <v>3000</v>
      </c>
      <c r="G10" s="19">
        <f>Dati!G9</f>
        <v>2000</v>
      </c>
      <c r="H10" s="2"/>
      <c r="I10" s="7" t="str">
        <f>Dati!A24</f>
        <v>ITT</v>
      </c>
      <c r="J10" s="8">
        <f>Dati!B24</f>
        <v>0</v>
      </c>
      <c r="K10" s="10">
        <f>Dati!C24</f>
        <v>9000</v>
      </c>
      <c r="L10" s="10">
        <f>Dati!D24</f>
        <v>20000</v>
      </c>
      <c r="M10" s="10">
        <f>Dati!E24</f>
        <v>0</v>
      </c>
      <c r="N10" s="10">
        <f>Dati!F24</f>
        <v>0</v>
      </c>
      <c r="O10" s="18">
        <f>Dati!G24</f>
        <v>0</v>
      </c>
    </row>
  </sheetData>
  <conditionalFormatting sqref="A2:G11 I2:O5">
    <cfRule type="containsErrors" dxfId="1" priority="4">
      <formula>ISERROR(A2)</formula>
    </cfRule>
  </conditionalFormatting>
  <conditionalFormatting sqref="K8:O10">
    <cfRule type="containsErrors" dxfId="0" priority="1">
      <formula>ISERROR(K8)</formula>
    </cfRule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15" zoomScaleNormal="115" workbookViewId="0">
      <selection activeCell="D28" sqref="D28"/>
    </sheetView>
  </sheetViews>
  <sheetFormatPr defaultRowHeight="15" x14ac:dyDescent="0.25"/>
  <cols>
    <col min="1" max="16384" width="9.140625" style="23"/>
  </cols>
  <sheetData>
    <row r="1" spans="1:7" ht="15.75" thickBot="1" x14ac:dyDescent="0.3">
      <c r="A1" s="22" t="s">
        <v>5</v>
      </c>
    </row>
    <row r="2" spans="1:7" x14ac:dyDescent="0.25">
      <c r="A2" s="23" t="s">
        <v>1</v>
      </c>
      <c r="B2" s="24">
        <f>B7+B12</f>
        <v>13000</v>
      </c>
      <c r="C2" s="25">
        <f t="shared" ref="C2:G2" si="0">C7+C12</f>
        <v>19000</v>
      </c>
      <c r="D2" s="25">
        <f t="shared" si="0"/>
        <v>23000</v>
      </c>
      <c r="E2" s="25">
        <f t="shared" si="0"/>
        <v>24000</v>
      </c>
      <c r="F2" s="25">
        <f t="shared" si="0"/>
        <v>25000</v>
      </c>
      <c r="G2" s="26">
        <f t="shared" si="0"/>
        <v>20000</v>
      </c>
    </row>
    <row r="3" spans="1:7" x14ac:dyDescent="0.25">
      <c r="A3" s="23" t="s">
        <v>2</v>
      </c>
      <c r="B3" s="27">
        <f t="shared" ref="B3:G4" si="1">B8+B13</f>
        <v>24000</v>
      </c>
      <c r="C3" s="28">
        <f t="shared" si="1"/>
        <v>30000</v>
      </c>
      <c r="D3" s="28">
        <f t="shared" si="1"/>
        <v>34000</v>
      </c>
      <c r="E3" s="28">
        <f t="shared" si="1"/>
        <v>27000</v>
      </c>
      <c r="F3" s="28">
        <f t="shared" si="1"/>
        <v>23000</v>
      </c>
      <c r="G3" s="29">
        <f t="shared" si="1"/>
        <v>17000</v>
      </c>
    </row>
    <row r="4" spans="1:7" ht="15.75" thickBot="1" x14ac:dyDescent="0.3">
      <c r="A4" s="23" t="s">
        <v>3</v>
      </c>
      <c r="B4" s="30">
        <f t="shared" si="1"/>
        <v>51000</v>
      </c>
      <c r="C4" s="31">
        <f t="shared" si="1"/>
        <v>43000</v>
      </c>
      <c r="D4" s="31">
        <f t="shared" si="1"/>
        <v>40000</v>
      </c>
      <c r="E4" s="31">
        <f t="shared" si="1"/>
        <v>24000</v>
      </c>
      <c r="F4" s="31">
        <f t="shared" si="1"/>
        <v>10000</v>
      </c>
      <c r="G4" s="32">
        <f t="shared" si="1"/>
        <v>6000</v>
      </c>
    </row>
    <row r="6" spans="1:7" ht="15.75" thickBot="1" x14ac:dyDescent="0.3">
      <c r="A6" s="22" t="s">
        <v>0</v>
      </c>
    </row>
    <row r="7" spans="1:7" x14ac:dyDescent="0.25">
      <c r="A7" s="23" t="s">
        <v>1</v>
      </c>
      <c r="B7" s="24">
        <v>13000</v>
      </c>
      <c r="C7" s="25">
        <v>15000</v>
      </c>
      <c r="D7" s="25">
        <v>18000</v>
      </c>
      <c r="E7" s="25">
        <v>17000</v>
      </c>
      <c r="F7" s="25">
        <v>16000</v>
      </c>
      <c r="G7" s="26">
        <v>10000</v>
      </c>
    </row>
    <row r="8" spans="1:7" x14ac:dyDescent="0.25">
      <c r="A8" s="23" t="s">
        <v>2</v>
      </c>
      <c r="B8" s="27">
        <v>24000</v>
      </c>
      <c r="C8" s="28">
        <v>22000</v>
      </c>
      <c r="D8" s="28">
        <v>22000</v>
      </c>
      <c r="E8" s="28">
        <v>15000</v>
      </c>
      <c r="F8" s="28">
        <v>11000</v>
      </c>
      <c r="G8" s="29">
        <v>7000</v>
      </c>
    </row>
    <row r="9" spans="1:7" ht="15.75" thickBot="1" x14ac:dyDescent="0.3">
      <c r="A9" s="23" t="s">
        <v>3</v>
      </c>
      <c r="B9" s="30">
        <v>51000</v>
      </c>
      <c r="C9" s="31">
        <v>26000</v>
      </c>
      <c r="D9" s="31">
        <v>20000</v>
      </c>
      <c r="E9" s="31">
        <v>10000</v>
      </c>
      <c r="F9" s="31">
        <v>3000</v>
      </c>
      <c r="G9" s="32">
        <v>2000</v>
      </c>
    </row>
    <row r="10" spans="1:7" x14ac:dyDescent="0.25">
      <c r="A10" s="23" t="s">
        <v>24</v>
      </c>
    </row>
    <row r="11" spans="1:7" ht="15.75" thickBot="1" x14ac:dyDescent="0.3">
      <c r="A11" s="22" t="s">
        <v>4</v>
      </c>
    </row>
    <row r="12" spans="1:7" x14ac:dyDescent="0.25">
      <c r="A12" s="23" t="s">
        <v>6</v>
      </c>
      <c r="B12" s="24">
        <v>0</v>
      </c>
      <c r="C12" s="25">
        <v>4000</v>
      </c>
      <c r="D12" s="25">
        <v>5000</v>
      </c>
      <c r="E12" s="25">
        <v>7000</v>
      </c>
      <c r="F12" s="25">
        <v>9000</v>
      </c>
      <c r="G12" s="26">
        <v>10000</v>
      </c>
    </row>
    <row r="13" spans="1:7" x14ac:dyDescent="0.25">
      <c r="A13" s="23" t="s">
        <v>7</v>
      </c>
      <c r="B13" s="27">
        <v>0</v>
      </c>
      <c r="C13" s="28">
        <v>8000</v>
      </c>
      <c r="D13" s="28">
        <v>12000</v>
      </c>
      <c r="E13" s="28">
        <v>12000</v>
      </c>
      <c r="F13" s="28">
        <v>12000</v>
      </c>
      <c r="G13" s="29">
        <v>10000</v>
      </c>
    </row>
    <row r="14" spans="1:7" ht="15.75" thickBot="1" x14ac:dyDescent="0.3">
      <c r="A14" s="23" t="s">
        <v>8</v>
      </c>
      <c r="B14" s="30">
        <v>0</v>
      </c>
      <c r="C14" s="31">
        <v>17000</v>
      </c>
      <c r="D14" s="31">
        <v>20000</v>
      </c>
      <c r="E14" s="31">
        <v>14000</v>
      </c>
      <c r="F14" s="31">
        <v>7000</v>
      </c>
      <c r="G14" s="32">
        <v>4000</v>
      </c>
    </row>
    <row r="16" spans="1:7" ht="15.75" thickBot="1" x14ac:dyDescent="0.3">
      <c r="A16" s="22" t="s">
        <v>9</v>
      </c>
    </row>
    <row r="17" spans="1:7" x14ac:dyDescent="0.25">
      <c r="A17" s="23" t="s">
        <v>6</v>
      </c>
      <c r="B17" s="24">
        <v>0</v>
      </c>
      <c r="C17" s="25">
        <f>COUNTIF(Komandas!J$17:J$26,"BIO")</f>
        <v>0</v>
      </c>
      <c r="D17" s="25">
        <f>COUNTIF(Komandas!K$17:K$26,"BIO")</f>
        <v>0</v>
      </c>
      <c r="E17" s="33">
        <f>COUNTIF(Komandas!L$17:L$26,"BIO")</f>
        <v>2</v>
      </c>
      <c r="F17" s="25">
        <f>COUNTIF(Komandas!M$17:M$26,"BIO")</f>
        <v>2</v>
      </c>
      <c r="G17" s="26">
        <f>COUNTIF(Komandas!N$17:N$26,"BIO")</f>
        <v>2</v>
      </c>
    </row>
    <row r="18" spans="1:7" x14ac:dyDescent="0.25">
      <c r="A18" s="23" t="s">
        <v>7</v>
      </c>
      <c r="B18" s="27">
        <v>0</v>
      </c>
      <c r="C18" s="28">
        <f>COUNTIF(Komandas!J$17:J$26,"FIN")</f>
        <v>3</v>
      </c>
      <c r="D18" s="28">
        <f>COUNTIF(Komandas!K$17:K$26,"FIN")</f>
        <v>4</v>
      </c>
      <c r="E18" s="28">
        <f>COUNTIF(Komandas!L$17:L$26,"FIN")</f>
        <v>3</v>
      </c>
      <c r="F18" s="28">
        <f>COUNTIF(Komandas!M$17:M$26,"FIN")</f>
        <v>3</v>
      </c>
      <c r="G18" s="29">
        <f>COUNTIF(Komandas!N$17:N$26,"FIN")</f>
        <v>4</v>
      </c>
    </row>
    <row r="19" spans="1:7" ht="15.75" thickBot="1" x14ac:dyDescent="0.3">
      <c r="A19" s="23" t="s">
        <v>8</v>
      </c>
      <c r="B19" s="30">
        <v>0</v>
      </c>
      <c r="C19" s="31">
        <f>COUNTIF(Komandas!J$17:J$26,"ITT")</f>
        <v>2</v>
      </c>
      <c r="D19" s="31">
        <f>COUNTIF(Komandas!K$17:K$26,"ITT")</f>
        <v>1</v>
      </c>
      <c r="E19" s="31">
        <f>COUNTIF(Komandas!L$17:L$26,"ITT")</f>
        <v>0</v>
      </c>
      <c r="F19" s="31">
        <f>COUNTIF(Komandas!M$17:M$26,"ITT")</f>
        <v>0</v>
      </c>
      <c r="G19" s="32">
        <f>COUNTIF(Komandas!N$17:N$26,"ITT")</f>
        <v>0</v>
      </c>
    </row>
    <row r="21" spans="1:7" ht="15.75" thickBot="1" x14ac:dyDescent="0.3">
      <c r="A21" s="22" t="s">
        <v>10</v>
      </c>
    </row>
    <row r="22" spans="1:7" x14ac:dyDescent="0.25">
      <c r="A22" s="23" t="s">
        <v>1</v>
      </c>
      <c r="B22" s="24">
        <v>0</v>
      </c>
      <c r="C22" s="33">
        <f>IF(C17&gt;0,CEILING(C12/C17,1000),0)</f>
        <v>0</v>
      </c>
      <c r="D22" s="33">
        <f t="shared" ref="D22:G22" si="2">IF(D17&gt;0,CEILING(D12/D17,1000),0)</f>
        <v>0</v>
      </c>
      <c r="E22" s="33">
        <f t="shared" si="2"/>
        <v>4000</v>
      </c>
      <c r="F22" s="33">
        <f t="shared" si="2"/>
        <v>5000</v>
      </c>
      <c r="G22" s="34">
        <f t="shared" si="2"/>
        <v>5000</v>
      </c>
    </row>
    <row r="23" spans="1:7" x14ac:dyDescent="0.25">
      <c r="A23" s="23" t="s">
        <v>2</v>
      </c>
      <c r="B23" s="27">
        <v>0</v>
      </c>
      <c r="C23" s="35">
        <f t="shared" ref="C23:G23" si="3">IF(C18&gt;0,CEILING(C13/C18,1000),0)</f>
        <v>3000</v>
      </c>
      <c r="D23" s="35">
        <f t="shared" si="3"/>
        <v>3000</v>
      </c>
      <c r="E23" s="35">
        <f t="shared" si="3"/>
        <v>4000</v>
      </c>
      <c r="F23" s="35">
        <f t="shared" si="3"/>
        <v>4000</v>
      </c>
      <c r="G23" s="36">
        <f t="shared" si="3"/>
        <v>3000</v>
      </c>
    </row>
    <row r="24" spans="1:7" ht="15.75" thickBot="1" x14ac:dyDescent="0.3">
      <c r="A24" s="23" t="s">
        <v>3</v>
      </c>
      <c r="B24" s="30">
        <v>0</v>
      </c>
      <c r="C24" s="37">
        <f t="shared" ref="C24:G24" si="4">IF(C19&gt;0,CEILING(C14/C19,1000),0)</f>
        <v>9000</v>
      </c>
      <c r="D24" s="37">
        <f t="shared" si="4"/>
        <v>20000</v>
      </c>
      <c r="E24" s="37">
        <f t="shared" si="4"/>
        <v>0</v>
      </c>
      <c r="F24" s="37">
        <f t="shared" si="4"/>
        <v>0</v>
      </c>
      <c r="G24" s="38">
        <f t="shared" si="4"/>
        <v>0</v>
      </c>
    </row>
    <row r="25" spans="1:7" x14ac:dyDescent="0.25">
      <c r="A25" s="23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3"/>
  <sheetViews>
    <sheetView tabSelected="1" zoomScaleNormal="100" workbookViewId="0"/>
  </sheetViews>
  <sheetFormatPr defaultRowHeight="15" x14ac:dyDescent="0.25"/>
  <cols>
    <col min="1" max="1" width="14.7109375" style="40" customWidth="1"/>
    <col min="2" max="7" width="7.7109375" style="23" customWidth="1"/>
    <col min="8" max="8" width="5.7109375" style="23" customWidth="1"/>
    <col min="9" max="14" width="7.7109375" style="23" customWidth="1"/>
    <col min="15" max="15" width="13.7109375" style="23" customWidth="1"/>
    <col min="16" max="21" width="6.7109375" style="23" customWidth="1"/>
    <col min="22" max="22" width="5.7109375" style="23" customWidth="1"/>
    <col min="23" max="28" width="6.7109375" style="23" customWidth="1"/>
    <col min="29" max="16384" width="9.140625" style="23"/>
  </cols>
  <sheetData>
    <row r="1" spans="1:28" x14ac:dyDescent="0.25">
      <c r="B1" s="22" t="s">
        <v>12</v>
      </c>
      <c r="I1" s="22" t="s">
        <v>13</v>
      </c>
      <c r="P1" s="22" t="s">
        <v>14</v>
      </c>
      <c r="W1" s="22" t="s">
        <v>16</v>
      </c>
    </row>
    <row r="2" spans="1:28" ht="15.75" thickBot="1" x14ac:dyDescent="0.3">
      <c r="A2" s="40" t="s">
        <v>11</v>
      </c>
      <c r="B2" s="40">
        <v>1</v>
      </c>
      <c r="C2" s="40">
        <v>2</v>
      </c>
      <c r="D2" s="40">
        <v>3</v>
      </c>
      <c r="E2" s="40">
        <v>4</v>
      </c>
      <c r="F2" s="40">
        <v>5</v>
      </c>
      <c r="G2" s="40">
        <v>6</v>
      </c>
      <c r="I2" s="40">
        <v>1</v>
      </c>
      <c r="J2" s="40">
        <v>2</v>
      </c>
      <c r="K2" s="40">
        <v>3</v>
      </c>
      <c r="L2" s="40">
        <v>4</v>
      </c>
      <c r="M2" s="40">
        <v>5</v>
      </c>
      <c r="N2" s="40">
        <v>6</v>
      </c>
      <c r="O2" s="40"/>
      <c r="P2" s="40">
        <v>1</v>
      </c>
      <c r="Q2" s="40">
        <v>2</v>
      </c>
      <c r="R2" s="40">
        <v>3</v>
      </c>
      <c r="S2" s="40">
        <v>4</v>
      </c>
      <c r="T2" s="40">
        <v>5</v>
      </c>
      <c r="U2" s="40">
        <v>6</v>
      </c>
      <c r="V2" s="40"/>
      <c r="W2" s="40">
        <v>1</v>
      </c>
      <c r="X2" s="40">
        <v>2</v>
      </c>
      <c r="Y2" s="40">
        <v>3</v>
      </c>
      <c r="Z2" s="40">
        <v>4</v>
      </c>
      <c r="AA2" s="40">
        <v>5</v>
      </c>
      <c r="AB2" s="40">
        <v>6</v>
      </c>
    </row>
    <row r="3" spans="1:28" x14ac:dyDescent="0.25">
      <c r="A3" s="89" t="s">
        <v>28</v>
      </c>
      <c r="B3" s="41">
        <f>$Q$38+B44</f>
        <v>400000</v>
      </c>
      <c r="C3" s="42">
        <f t="shared" ref="C3:G3" si="0">$Q$38+C44</f>
        <v>600000</v>
      </c>
      <c r="D3" s="42">
        <f t="shared" si="0"/>
        <v>600000</v>
      </c>
      <c r="E3" s="42">
        <f t="shared" si="0"/>
        <v>600000</v>
      </c>
      <c r="F3" s="42">
        <f t="shared" si="0"/>
        <v>600000</v>
      </c>
      <c r="G3" s="43">
        <f t="shared" si="0"/>
        <v>600000</v>
      </c>
      <c r="I3" s="61" t="s">
        <v>3</v>
      </c>
      <c r="J3" s="62" t="s">
        <v>3</v>
      </c>
      <c r="K3" s="62" t="s">
        <v>24</v>
      </c>
      <c r="L3" s="62" t="s">
        <v>24</v>
      </c>
      <c r="M3" s="62" t="s">
        <v>24</v>
      </c>
      <c r="N3" s="63" t="s">
        <v>24</v>
      </c>
      <c r="O3" s="44"/>
      <c r="P3" s="72">
        <v>50000</v>
      </c>
      <c r="Q3" s="73">
        <v>40000</v>
      </c>
      <c r="R3" s="73"/>
      <c r="S3" s="73"/>
      <c r="T3" s="73"/>
      <c r="U3" s="74"/>
      <c r="W3" s="41">
        <f>IF(P3&lt;VLOOKUP(I3,Dati!$A$7:$G$9,Komandas!W$2+1,TRUE),Komandas!P3,VLOOKUP(I3,Dati!$A$7:$G$9,Komandas!W$2+1,TRUE))</f>
        <v>50000</v>
      </c>
      <c r="X3" s="42">
        <f>IF(Q3&lt;VLOOKUP(J3,Dati!$A$7:$G$9,Komandas!X$2+1,TRUE),Komandas!Q3,VLOOKUP(J3,Dati!$A$7:$G$9,Komandas!X$2+1,TRUE))</f>
        <v>26000</v>
      </c>
      <c r="Y3" s="42">
        <f>IF(R3&lt;VLOOKUP(K3,Dati!$A$7:$G$9,Komandas!Y$2+1,TRUE),Komandas!R3,VLOOKUP(K3,Dati!$A$7:$G$9,Komandas!Y$2+1,TRUE))</f>
        <v>0</v>
      </c>
      <c r="Z3" s="42">
        <f>IF(S3&lt;VLOOKUP(L3,Dati!$A$7:$G$9,Komandas!Z$2+1,TRUE),Komandas!S3,VLOOKUP(L3,Dati!$A$7:$G$9,Komandas!Z$2+1,TRUE))</f>
        <v>0</v>
      </c>
      <c r="AA3" s="42">
        <f>IF(T3&lt;VLOOKUP(M3,Dati!$A$7:$G$9,Komandas!AA$2+1,TRUE),Komandas!T3,VLOOKUP(M3,Dati!$A$7:$G$9,Komandas!AA$2+1,TRUE))</f>
        <v>0</v>
      </c>
      <c r="AB3" s="43">
        <f>IF(U3&lt;VLOOKUP(N3,Dati!$A$7:$G$9,Komandas!AB$2+1,TRUE),Komandas!U3,VLOOKUP(N3,Dati!$A$7:$G$9,Komandas!AB$2+1,TRUE))</f>
        <v>0</v>
      </c>
    </row>
    <row r="4" spans="1:28" x14ac:dyDescent="0.25">
      <c r="A4" s="90" t="s">
        <v>29</v>
      </c>
      <c r="B4" s="45">
        <f t="shared" ref="B4:G4" si="1">$Q$38+B45</f>
        <v>600000</v>
      </c>
      <c r="C4" s="46">
        <f t="shared" si="1"/>
        <v>600000</v>
      </c>
      <c r="D4" s="46">
        <f t="shared" si="1"/>
        <v>600000</v>
      </c>
      <c r="E4" s="46">
        <f t="shared" si="1"/>
        <v>600000</v>
      </c>
      <c r="F4" s="46">
        <f t="shared" si="1"/>
        <v>600000</v>
      </c>
      <c r="G4" s="47">
        <f t="shared" si="1"/>
        <v>600000</v>
      </c>
      <c r="I4" s="64" t="s">
        <v>24</v>
      </c>
      <c r="J4" s="20" t="s">
        <v>24</v>
      </c>
      <c r="K4" s="20" t="s">
        <v>24</v>
      </c>
      <c r="L4" s="20" t="s">
        <v>24</v>
      </c>
      <c r="M4" s="20" t="s">
        <v>24</v>
      </c>
      <c r="N4" s="65" t="s">
        <v>24</v>
      </c>
      <c r="P4" s="75"/>
      <c r="Q4" s="76"/>
      <c r="R4" s="76"/>
      <c r="S4" s="76"/>
      <c r="T4" s="76"/>
      <c r="U4" s="77"/>
      <c r="W4" s="45">
        <f>IF(P4&lt;VLOOKUP(I4,Dati!$A$7:$G$9,Komandas!W$2+1,TRUE),Komandas!P4,VLOOKUP(I4,Dati!$A$7:$G$9,Komandas!W$2+1,TRUE))</f>
        <v>0</v>
      </c>
      <c r="X4" s="46">
        <f>IF(Q4&lt;VLOOKUP(J4,Dati!$A$7:$G$9,Komandas!X$2+1,TRUE),Komandas!Q4,VLOOKUP(J4,Dati!$A$7:$G$9,Komandas!X$2+1,TRUE))</f>
        <v>0</v>
      </c>
      <c r="Y4" s="46">
        <f>IF(R4&lt;VLOOKUP(K4,Dati!$A$7:$G$9,Komandas!Y$2+1,TRUE),Komandas!R4,VLOOKUP(K4,Dati!$A$7:$G$9,Komandas!Y$2+1,TRUE))</f>
        <v>0</v>
      </c>
      <c r="Z4" s="46">
        <f>IF(S4&lt;VLOOKUP(L4,Dati!$A$7:$G$9,Komandas!Z$2+1,TRUE),Komandas!S4,VLOOKUP(L4,Dati!$A$7:$G$9,Komandas!Z$2+1,TRUE))</f>
        <v>0</v>
      </c>
      <c r="AA4" s="46">
        <f>IF(T4&lt;VLOOKUP(M4,Dati!$A$7:$G$9,Komandas!AA$2+1,TRUE),Komandas!T4,VLOOKUP(M4,Dati!$A$7:$G$9,Komandas!AA$2+1,TRUE))</f>
        <v>0</v>
      </c>
      <c r="AB4" s="47">
        <f>IF(U4&lt;VLOOKUP(N4,Dati!$A$7:$G$9,Komandas!AB$2+1,TRUE),Komandas!U4,VLOOKUP(N4,Dati!$A$7:$G$9,Komandas!AB$2+1,TRUE))</f>
        <v>0</v>
      </c>
    </row>
    <row r="5" spans="1:28" x14ac:dyDescent="0.25">
      <c r="A5" s="90" t="s">
        <v>30</v>
      </c>
      <c r="B5" s="45">
        <f t="shared" ref="B5:G5" si="2">$Q$38+B46</f>
        <v>600000</v>
      </c>
      <c r="C5" s="46">
        <f t="shared" si="2"/>
        <v>600000</v>
      </c>
      <c r="D5" s="46">
        <f t="shared" si="2"/>
        <v>600000</v>
      </c>
      <c r="E5" s="46">
        <f t="shared" si="2"/>
        <v>600000</v>
      </c>
      <c r="F5" s="46">
        <f t="shared" si="2"/>
        <v>600000</v>
      </c>
      <c r="G5" s="47">
        <f t="shared" si="2"/>
        <v>600000</v>
      </c>
      <c r="I5" s="64" t="s">
        <v>24</v>
      </c>
      <c r="J5" s="20" t="s">
        <v>24</v>
      </c>
      <c r="K5" s="20" t="s">
        <v>3</v>
      </c>
      <c r="L5" s="20" t="s">
        <v>3</v>
      </c>
      <c r="M5" s="20" t="s">
        <v>3</v>
      </c>
      <c r="N5" s="65" t="s">
        <v>24</v>
      </c>
      <c r="P5" s="75"/>
      <c r="Q5" s="76"/>
      <c r="R5" s="76">
        <v>12000</v>
      </c>
      <c r="S5" s="76">
        <v>14000</v>
      </c>
      <c r="T5" s="76">
        <v>5000</v>
      </c>
      <c r="U5" s="77"/>
      <c r="W5" s="45">
        <f>IF(P5&lt;VLOOKUP(I5,Dati!$A$7:$G$9,Komandas!W$2+1,TRUE),Komandas!P5,VLOOKUP(I5,Dati!$A$7:$G$9,Komandas!W$2+1,TRUE))</f>
        <v>0</v>
      </c>
      <c r="X5" s="46">
        <f>IF(Q5&lt;VLOOKUP(J5,Dati!$A$7:$G$9,Komandas!X$2+1,TRUE),Komandas!Q5,VLOOKUP(J5,Dati!$A$7:$G$9,Komandas!X$2+1,TRUE))</f>
        <v>0</v>
      </c>
      <c r="Y5" s="46">
        <f>IF(R5&lt;VLOOKUP(K5,Dati!$A$7:$G$9,Komandas!Y$2+1,TRUE),Komandas!R5,VLOOKUP(K5,Dati!$A$7:$G$9,Komandas!Y$2+1,TRUE))</f>
        <v>12000</v>
      </c>
      <c r="Z5" s="46">
        <f>IF(S5&lt;VLOOKUP(L5,Dati!$A$7:$G$9,Komandas!Z$2+1,TRUE),Komandas!S5,VLOOKUP(L5,Dati!$A$7:$G$9,Komandas!Z$2+1,TRUE))</f>
        <v>10000</v>
      </c>
      <c r="AA5" s="46">
        <f>IF(T5&lt;VLOOKUP(M5,Dati!$A$7:$G$9,Komandas!AA$2+1,TRUE),Komandas!T5,VLOOKUP(M5,Dati!$A$7:$G$9,Komandas!AA$2+1,TRUE))</f>
        <v>3000</v>
      </c>
      <c r="AB5" s="47">
        <f>IF(U5&lt;VLOOKUP(N5,Dati!$A$7:$G$9,Komandas!AB$2+1,TRUE),Komandas!U5,VLOOKUP(N5,Dati!$A$7:$G$9,Komandas!AB$2+1,TRUE))</f>
        <v>0</v>
      </c>
    </row>
    <row r="6" spans="1:28" x14ac:dyDescent="0.25">
      <c r="A6" s="90" t="s">
        <v>31</v>
      </c>
      <c r="B6" s="45">
        <f t="shared" ref="B6:G6" si="3">$Q$38+B47</f>
        <v>600000</v>
      </c>
      <c r="C6" s="46">
        <f t="shared" si="3"/>
        <v>600000</v>
      </c>
      <c r="D6" s="46">
        <f t="shared" si="3"/>
        <v>600000</v>
      </c>
      <c r="E6" s="46">
        <f t="shared" si="3"/>
        <v>600000</v>
      </c>
      <c r="F6" s="46">
        <f t="shared" si="3"/>
        <v>600000</v>
      </c>
      <c r="G6" s="47">
        <f t="shared" si="3"/>
        <v>600000</v>
      </c>
      <c r="I6" s="64" t="s">
        <v>24</v>
      </c>
      <c r="J6" s="20" t="s">
        <v>24</v>
      </c>
      <c r="K6" s="20" t="s">
        <v>24</v>
      </c>
      <c r="L6" s="20" t="s">
        <v>24</v>
      </c>
      <c r="M6" s="20" t="s">
        <v>24</v>
      </c>
      <c r="N6" s="65" t="s">
        <v>24</v>
      </c>
      <c r="P6" s="75"/>
      <c r="Q6" s="76"/>
      <c r="R6" s="76"/>
      <c r="S6" s="76"/>
      <c r="T6" s="76"/>
      <c r="U6" s="77"/>
      <c r="W6" s="45">
        <f>IF(P6&lt;VLOOKUP(I6,Dati!$A$7:$G$9,Komandas!W$2+1,TRUE),Komandas!P6,VLOOKUP(I6,Dati!$A$7:$G$9,Komandas!W$2+1,TRUE))</f>
        <v>0</v>
      </c>
      <c r="X6" s="46">
        <f>IF(Q6&lt;VLOOKUP(J6,Dati!$A$7:$G$9,Komandas!X$2+1,TRUE),Komandas!Q6,VLOOKUP(J6,Dati!$A$7:$G$9,Komandas!X$2+1,TRUE))</f>
        <v>0</v>
      </c>
      <c r="Y6" s="46">
        <f>IF(R6&lt;VLOOKUP(K6,Dati!$A$7:$G$9,Komandas!Y$2+1,TRUE),Komandas!R6,VLOOKUP(K6,Dati!$A$7:$G$9,Komandas!Y$2+1,TRUE))</f>
        <v>0</v>
      </c>
      <c r="Z6" s="46">
        <f>IF(S6&lt;VLOOKUP(L6,Dati!$A$7:$G$9,Komandas!Z$2+1,TRUE),Komandas!S6,VLOOKUP(L6,Dati!$A$7:$G$9,Komandas!Z$2+1,TRUE))</f>
        <v>0</v>
      </c>
      <c r="AA6" s="46">
        <f>IF(T6&lt;VLOOKUP(M6,Dati!$A$7:$G$9,Komandas!AA$2+1,TRUE),Komandas!T6,VLOOKUP(M6,Dati!$A$7:$G$9,Komandas!AA$2+1,TRUE))</f>
        <v>0</v>
      </c>
      <c r="AB6" s="47">
        <f>IF(U6&lt;VLOOKUP(N6,Dati!$A$7:$G$9,Komandas!AB$2+1,TRUE),Komandas!U6,VLOOKUP(N6,Dati!$A$7:$G$9,Komandas!AB$2+1,TRUE))</f>
        <v>0</v>
      </c>
    </row>
    <row r="7" spans="1:28" x14ac:dyDescent="0.25">
      <c r="A7" s="90" t="s">
        <v>32</v>
      </c>
      <c r="B7" s="45">
        <f t="shared" ref="B7:G7" si="4">$Q$38+B48</f>
        <v>480000</v>
      </c>
      <c r="C7" s="46">
        <f t="shared" si="4"/>
        <v>600000</v>
      </c>
      <c r="D7" s="46">
        <f t="shared" si="4"/>
        <v>600000</v>
      </c>
      <c r="E7" s="46">
        <f t="shared" si="4"/>
        <v>600000</v>
      </c>
      <c r="F7" s="46">
        <f t="shared" si="4"/>
        <v>600000</v>
      </c>
      <c r="G7" s="47">
        <f t="shared" si="4"/>
        <v>600000</v>
      </c>
      <c r="I7" s="66" t="s">
        <v>1</v>
      </c>
      <c r="J7" s="67" t="s">
        <v>1</v>
      </c>
      <c r="K7" s="67" t="s">
        <v>1</v>
      </c>
      <c r="L7" s="67" t="s">
        <v>1</v>
      </c>
      <c r="M7" s="67" t="s">
        <v>1</v>
      </c>
      <c r="N7" s="68" t="s">
        <v>1</v>
      </c>
      <c r="P7" s="75">
        <v>10000</v>
      </c>
      <c r="Q7" s="76">
        <v>20000</v>
      </c>
      <c r="R7" s="76">
        <v>15000</v>
      </c>
      <c r="S7" s="76">
        <v>20000</v>
      </c>
      <c r="T7" s="76">
        <v>15000</v>
      </c>
      <c r="U7" s="77">
        <v>12000</v>
      </c>
      <c r="W7" s="45">
        <f>IF(P7&lt;VLOOKUP(I7,Dati!$A$7:$G$9,Komandas!W$2+1,TRUE),Komandas!P7,VLOOKUP(I7,Dati!$A$7:$G$9,Komandas!W$2+1,TRUE))</f>
        <v>10000</v>
      </c>
      <c r="X7" s="46">
        <f>IF(Q7&lt;VLOOKUP(J7,Dati!$A$7:$G$9,Komandas!X$2+1,TRUE),Komandas!Q7,VLOOKUP(J7,Dati!$A$7:$G$9,Komandas!X$2+1,TRUE))</f>
        <v>15000</v>
      </c>
      <c r="Y7" s="46">
        <f>IF(R7&lt;VLOOKUP(K7,Dati!$A$7:$G$9,Komandas!Y$2+1,TRUE),Komandas!R7,VLOOKUP(K7,Dati!$A$7:$G$9,Komandas!Y$2+1,TRUE))</f>
        <v>15000</v>
      </c>
      <c r="Z7" s="46">
        <f>IF(S7&lt;VLOOKUP(L7,Dati!$A$7:$G$9,Komandas!Z$2+1,TRUE),Komandas!S7,VLOOKUP(L7,Dati!$A$7:$G$9,Komandas!Z$2+1,TRUE))</f>
        <v>17000</v>
      </c>
      <c r="AA7" s="46">
        <f>IF(T7&lt;VLOOKUP(M7,Dati!$A$7:$G$9,Komandas!AA$2+1,TRUE),Komandas!T7,VLOOKUP(M7,Dati!$A$7:$G$9,Komandas!AA$2+1,TRUE))</f>
        <v>15000</v>
      </c>
      <c r="AB7" s="47">
        <f>IF(U7&lt;VLOOKUP(N7,Dati!$A$7:$G$9,Komandas!AB$2+1,TRUE),Komandas!U7,VLOOKUP(N7,Dati!$A$7:$G$9,Komandas!AB$2+1,TRUE))</f>
        <v>10000</v>
      </c>
    </row>
    <row r="8" spans="1:28" x14ac:dyDescent="0.25">
      <c r="A8" s="90" t="s">
        <v>33</v>
      </c>
      <c r="B8" s="45">
        <f t="shared" ref="B8:G8" si="5">$Q$38+B49</f>
        <v>600000</v>
      </c>
      <c r="C8" s="46">
        <f t="shared" si="5"/>
        <v>600000</v>
      </c>
      <c r="D8" s="46">
        <f t="shared" si="5"/>
        <v>600000</v>
      </c>
      <c r="E8" s="46">
        <f t="shared" si="5"/>
        <v>600000</v>
      </c>
      <c r="F8" s="46">
        <f t="shared" si="5"/>
        <v>600000</v>
      </c>
      <c r="G8" s="47">
        <f t="shared" si="5"/>
        <v>600000</v>
      </c>
      <c r="I8" s="66" t="s">
        <v>24</v>
      </c>
      <c r="J8" s="67" t="s">
        <v>24</v>
      </c>
      <c r="K8" s="67" t="s">
        <v>24</v>
      </c>
      <c r="L8" s="67" t="s">
        <v>24</v>
      </c>
      <c r="M8" s="67" t="s">
        <v>24</v>
      </c>
      <c r="N8" s="68" t="s">
        <v>24</v>
      </c>
      <c r="P8" s="75"/>
      <c r="Q8" s="76"/>
      <c r="R8" s="76"/>
      <c r="S8" s="76"/>
      <c r="T8" s="76"/>
      <c r="U8" s="77"/>
      <c r="W8" s="45">
        <f>IF(P8&lt;VLOOKUP(I8,Dati!$A$7:$G$9,Komandas!W$2+1,TRUE),Komandas!P8,VLOOKUP(I8,Dati!$A$7:$G$9,Komandas!W$2+1,TRUE))</f>
        <v>0</v>
      </c>
      <c r="X8" s="46">
        <f>IF(Q8&lt;VLOOKUP(J8,Dati!$A$7:$G$9,Komandas!X$2+1,TRUE),Komandas!Q8,VLOOKUP(J8,Dati!$A$7:$G$9,Komandas!X$2+1,TRUE))</f>
        <v>0</v>
      </c>
      <c r="Y8" s="46">
        <f>IF(R8&lt;VLOOKUP(K8,Dati!$A$7:$G$9,Komandas!Y$2+1,TRUE),Komandas!R8,VLOOKUP(K8,Dati!$A$7:$G$9,Komandas!Y$2+1,TRUE))</f>
        <v>0</v>
      </c>
      <c r="Z8" s="46">
        <f>IF(S8&lt;VLOOKUP(L8,Dati!$A$7:$G$9,Komandas!Z$2+1,TRUE),Komandas!S8,VLOOKUP(L8,Dati!$A$7:$G$9,Komandas!Z$2+1,TRUE))</f>
        <v>0</v>
      </c>
      <c r="AA8" s="46">
        <f>IF(T8&lt;VLOOKUP(M8,Dati!$A$7:$G$9,Komandas!AA$2+1,TRUE),Komandas!T8,VLOOKUP(M8,Dati!$A$7:$G$9,Komandas!AA$2+1,TRUE))</f>
        <v>0</v>
      </c>
      <c r="AB8" s="47">
        <f>IF(U8&lt;VLOOKUP(N8,Dati!$A$7:$G$9,Komandas!AB$2+1,TRUE),Komandas!U8,VLOOKUP(N8,Dati!$A$7:$G$9,Komandas!AB$2+1,TRUE))</f>
        <v>0</v>
      </c>
    </row>
    <row r="9" spans="1:28" x14ac:dyDescent="0.25">
      <c r="A9" s="90" t="s">
        <v>37</v>
      </c>
      <c r="B9" s="45">
        <f t="shared" ref="B9:G9" si="6">$Q$38+B50</f>
        <v>410000</v>
      </c>
      <c r="C9" s="46">
        <f t="shared" si="6"/>
        <v>600000</v>
      </c>
      <c r="D9" s="46">
        <f t="shared" si="6"/>
        <v>600000</v>
      </c>
      <c r="E9" s="46">
        <f t="shared" si="6"/>
        <v>600000</v>
      </c>
      <c r="F9" s="46">
        <f t="shared" si="6"/>
        <v>600000</v>
      </c>
      <c r="G9" s="47">
        <f t="shared" si="6"/>
        <v>600000</v>
      </c>
      <c r="I9" s="66" t="s">
        <v>2</v>
      </c>
      <c r="J9" s="67" t="s">
        <v>2</v>
      </c>
      <c r="K9" s="67" t="s">
        <v>2</v>
      </c>
      <c r="L9" s="67" t="s">
        <v>2</v>
      </c>
      <c r="M9" s="67" t="s">
        <v>2</v>
      </c>
      <c r="N9" s="68" t="s">
        <v>2</v>
      </c>
      <c r="P9" s="75">
        <v>30000</v>
      </c>
      <c r="Q9" s="76">
        <v>10000</v>
      </c>
      <c r="R9" s="76">
        <v>10000</v>
      </c>
      <c r="S9" s="76">
        <v>1500</v>
      </c>
      <c r="T9" s="76">
        <v>10000</v>
      </c>
      <c r="U9" s="77">
        <v>0</v>
      </c>
      <c r="W9" s="45">
        <f>IF(P9&lt;VLOOKUP(I9,Dati!$A$7:$G$9,Komandas!W$2+1,TRUE),Komandas!P9,VLOOKUP(I9,Dati!$A$7:$G$9,Komandas!W$2+1,TRUE))</f>
        <v>24000</v>
      </c>
      <c r="X9" s="46">
        <f>IF(Q9&lt;VLOOKUP(J9,Dati!$A$7:$G$9,Komandas!X$2+1,TRUE),Komandas!Q9,VLOOKUP(J9,Dati!$A$7:$G$9,Komandas!X$2+1,TRUE))</f>
        <v>10000</v>
      </c>
      <c r="Y9" s="46">
        <f>IF(R9&lt;VLOOKUP(K9,Dati!$A$7:$G$9,Komandas!Y$2+1,TRUE),Komandas!R9,VLOOKUP(K9,Dati!$A$7:$G$9,Komandas!Y$2+1,TRUE))</f>
        <v>10000</v>
      </c>
      <c r="Z9" s="46">
        <f>IF(S9&lt;VLOOKUP(L9,Dati!$A$7:$G$9,Komandas!Z$2+1,TRUE),Komandas!S9,VLOOKUP(L9,Dati!$A$7:$G$9,Komandas!Z$2+1,TRUE))</f>
        <v>1500</v>
      </c>
      <c r="AA9" s="46">
        <f>IF(T9&lt;VLOOKUP(M9,Dati!$A$7:$G$9,Komandas!AA$2+1,TRUE),Komandas!T9,VLOOKUP(M9,Dati!$A$7:$G$9,Komandas!AA$2+1,TRUE))</f>
        <v>10000</v>
      </c>
      <c r="AB9" s="47">
        <f>IF(U9&lt;VLOOKUP(N9,Dati!$A$7:$G$9,Komandas!AB$2+1,TRUE),Komandas!U9,VLOOKUP(N9,Dati!$A$7:$G$9,Komandas!AB$2+1,TRUE))</f>
        <v>0</v>
      </c>
    </row>
    <row r="10" spans="1:28" x14ac:dyDescent="0.25">
      <c r="A10" s="90" t="s">
        <v>34</v>
      </c>
      <c r="B10" s="45">
        <f t="shared" ref="B10:G10" si="7">$Q$38+B51</f>
        <v>600000</v>
      </c>
      <c r="C10" s="46">
        <f t="shared" si="7"/>
        <v>600000</v>
      </c>
      <c r="D10" s="46">
        <f t="shared" si="7"/>
        <v>600000</v>
      </c>
      <c r="E10" s="46">
        <f t="shared" si="7"/>
        <v>600000</v>
      </c>
      <c r="F10" s="46">
        <f t="shared" si="7"/>
        <v>600000</v>
      </c>
      <c r="G10" s="47">
        <f t="shared" si="7"/>
        <v>600000</v>
      </c>
      <c r="I10" s="66" t="s">
        <v>24</v>
      </c>
      <c r="J10" s="67" t="s">
        <v>24</v>
      </c>
      <c r="K10" s="67" t="s">
        <v>24</v>
      </c>
      <c r="L10" s="67" t="s">
        <v>24</v>
      </c>
      <c r="M10" s="67" t="s">
        <v>24</v>
      </c>
      <c r="N10" s="68" t="s">
        <v>24</v>
      </c>
      <c r="P10" s="75"/>
      <c r="Q10" s="76"/>
      <c r="R10" s="76"/>
      <c r="S10" s="76"/>
      <c r="T10" s="76"/>
      <c r="U10" s="77"/>
      <c r="W10" s="45">
        <f>IF(P10&lt;VLOOKUP(I10,Dati!$A$7:$G$9,Komandas!W$2+1,TRUE),Komandas!P10,VLOOKUP(I10,Dati!$A$7:$G$9,Komandas!W$2+1,TRUE))</f>
        <v>0</v>
      </c>
      <c r="X10" s="46">
        <f>IF(Q10&lt;VLOOKUP(J10,Dati!$A$7:$G$9,Komandas!X$2+1,TRUE),Komandas!Q10,VLOOKUP(J10,Dati!$A$7:$G$9,Komandas!X$2+1,TRUE))</f>
        <v>0</v>
      </c>
      <c r="Y10" s="46">
        <f>IF(R10&lt;VLOOKUP(K10,Dati!$A$7:$G$9,Komandas!Y$2+1,TRUE),Komandas!R10,VLOOKUP(K10,Dati!$A$7:$G$9,Komandas!Y$2+1,TRUE))</f>
        <v>0</v>
      </c>
      <c r="Z10" s="46">
        <f>IF(S10&lt;VLOOKUP(L10,Dati!$A$7:$G$9,Komandas!Z$2+1,TRUE),Komandas!S10,VLOOKUP(L10,Dati!$A$7:$G$9,Komandas!Z$2+1,TRUE))</f>
        <v>0</v>
      </c>
      <c r="AA10" s="46">
        <f>IF(T10&lt;VLOOKUP(M10,Dati!$A$7:$G$9,Komandas!AA$2+1,TRUE),Komandas!T10,VLOOKUP(M10,Dati!$A$7:$G$9,Komandas!AA$2+1,TRUE))</f>
        <v>0</v>
      </c>
      <c r="AB10" s="47">
        <f>IF(U10&lt;VLOOKUP(N10,Dati!$A$7:$G$9,Komandas!AB$2+1,TRUE),Komandas!U10,VLOOKUP(N10,Dati!$A$7:$G$9,Komandas!AB$2+1,TRUE))</f>
        <v>0</v>
      </c>
    </row>
    <row r="11" spans="1:28" x14ac:dyDescent="0.25">
      <c r="A11" s="90" t="s">
        <v>35</v>
      </c>
      <c r="B11" s="45">
        <f t="shared" ref="B11:G11" si="8">$Q$38+B52</f>
        <v>600000</v>
      </c>
      <c r="C11" s="46">
        <f t="shared" si="8"/>
        <v>600000</v>
      </c>
      <c r="D11" s="46">
        <f t="shared" si="8"/>
        <v>600000</v>
      </c>
      <c r="E11" s="46">
        <f t="shared" si="8"/>
        <v>600000</v>
      </c>
      <c r="F11" s="46">
        <f t="shared" si="8"/>
        <v>600000</v>
      </c>
      <c r="G11" s="47">
        <f t="shared" si="8"/>
        <v>600000</v>
      </c>
      <c r="I11" s="66" t="s">
        <v>24</v>
      </c>
      <c r="J11" s="67" t="s">
        <v>24</v>
      </c>
      <c r="K11" s="67" t="s">
        <v>24</v>
      </c>
      <c r="L11" s="67" t="s">
        <v>24</v>
      </c>
      <c r="M11" s="67" t="s">
        <v>24</v>
      </c>
      <c r="N11" s="68" t="s">
        <v>24</v>
      </c>
      <c r="P11" s="75"/>
      <c r="Q11" s="76"/>
      <c r="R11" s="76"/>
      <c r="S11" s="76"/>
      <c r="T11" s="76"/>
      <c r="U11" s="77"/>
      <c r="W11" s="45">
        <f>IF(P11&lt;VLOOKUP(I11,Dati!$A$7:$G$9,Komandas!W$2+1,TRUE),Komandas!P11,VLOOKUP(I11,Dati!$A$7:$G$9,Komandas!W$2+1,TRUE))</f>
        <v>0</v>
      </c>
      <c r="X11" s="46">
        <f>IF(Q11&lt;VLOOKUP(J11,Dati!$A$7:$G$9,Komandas!X$2+1,TRUE),Komandas!Q11,VLOOKUP(J11,Dati!$A$7:$G$9,Komandas!X$2+1,TRUE))</f>
        <v>0</v>
      </c>
      <c r="Y11" s="46">
        <f>IF(R11&lt;VLOOKUP(K11,Dati!$A$7:$G$9,Komandas!Y$2+1,TRUE),Komandas!R11,VLOOKUP(K11,Dati!$A$7:$G$9,Komandas!Y$2+1,TRUE))</f>
        <v>0</v>
      </c>
      <c r="Z11" s="46">
        <f>IF(S11&lt;VLOOKUP(L11,Dati!$A$7:$G$9,Komandas!Z$2+1,TRUE),Komandas!S11,VLOOKUP(L11,Dati!$A$7:$G$9,Komandas!Z$2+1,TRUE))</f>
        <v>0</v>
      </c>
      <c r="AA11" s="46">
        <f>IF(T11&lt;VLOOKUP(M11,Dati!$A$7:$G$9,Komandas!AA$2+1,TRUE),Komandas!T11,VLOOKUP(M11,Dati!$A$7:$G$9,Komandas!AA$2+1,TRUE))</f>
        <v>0</v>
      </c>
      <c r="AB11" s="47">
        <f>IF(U11&lt;VLOOKUP(N11,Dati!$A$7:$G$9,Komandas!AB$2+1,TRUE),Komandas!U11,VLOOKUP(N11,Dati!$A$7:$G$9,Komandas!AB$2+1,TRUE))</f>
        <v>0</v>
      </c>
    </row>
    <row r="12" spans="1:28" ht="15.75" thickBot="1" x14ac:dyDescent="0.3">
      <c r="A12" s="91" t="s">
        <v>36</v>
      </c>
      <c r="B12" s="48">
        <f t="shared" ref="B12:G12" si="9">$Q$38+B53</f>
        <v>600000</v>
      </c>
      <c r="C12" s="49">
        <f t="shared" si="9"/>
        <v>600000</v>
      </c>
      <c r="D12" s="49">
        <f t="shared" si="9"/>
        <v>600000</v>
      </c>
      <c r="E12" s="49">
        <f t="shared" si="9"/>
        <v>600000</v>
      </c>
      <c r="F12" s="49">
        <f t="shared" si="9"/>
        <v>600000</v>
      </c>
      <c r="G12" s="50">
        <f t="shared" si="9"/>
        <v>600000</v>
      </c>
      <c r="I12" s="69" t="s">
        <v>24</v>
      </c>
      <c r="J12" s="70" t="s">
        <v>24</v>
      </c>
      <c r="K12" s="70" t="s">
        <v>24</v>
      </c>
      <c r="L12" s="70" t="s">
        <v>24</v>
      </c>
      <c r="M12" s="70" t="s">
        <v>24</v>
      </c>
      <c r="N12" s="71" t="s">
        <v>24</v>
      </c>
      <c r="P12" s="78"/>
      <c r="Q12" s="79"/>
      <c r="R12" s="79"/>
      <c r="S12" s="79"/>
      <c r="T12" s="79"/>
      <c r="U12" s="80"/>
      <c r="W12" s="48">
        <f>IF(P12&lt;VLOOKUP(I12,Dati!$A$7:$G$9,Komandas!W$2+1,TRUE),Komandas!P12,VLOOKUP(I12,Dati!$A$7:$G$9,Komandas!W$2+1,TRUE))</f>
        <v>0</v>
      </c>
      <c r="X12" s="49">
        <f>IF(Q12&lt;VLOOKUP(J12,Dati!$A$7:$G$9,Komandas!X$2+1,TRUE),Komandas!Q12,VLOOKUP(J12,Dati!$A$7:$G$9,Komandas!X$2+1,TRUE))</f>
        <v>0</v>
      </c>
      <c r="Y12" s="49">
        <f>IF(R12&lt;VLOOKUP(K12,Dati!$A$7:$G$9,Komandas!Y$2+1,TRUE),Komandas!R12,VLOOKUP(K12,Dati!$A$7:$G$9,Komandas!Y$2+1,TRUE))</f>
        <v>0</v>
      </c>
      <c r="Z12" s="49">
        <f>IF(S12&lt;VLOOKUP(L12,Dati!$A$7:$G$9,Komandas!Z$2+1,TRUE),Komandas!S12,VLOOKUP(L12,Dati!$A$7:$G$9,Komandas!Z$2+1,TRUE))</f>
        <v>0</v>
      </c>
      <c r="AA12" s="49">
        <f>IF(T12&lt;VLOOKUP(M12,Dati!$A$7:$G$9,Komandas!AA$2+1,TRUE),Komandas!T12,VLOOKUP(M12,Dati!$A$7:$G$9,Komandas!AA$2+1,TRUE))</f>
        <v>0</v>
      </c>
      <c r="AB12" s="50">
        <f>IF(U12&lt;VLOOKUP(N12,Dati!$A$7:$G$9,Komandas!AB$2+1,TRUE),Komandas!U12,VLOOKUP(N12,Dati!$A$7:$G$9,Komandas!AB$2+1,TRUE))</f>
        <v>0</v>
      </c>
    </row>
    <row r="16" spans="1:28" ht="15.75" thickBot="1" x14ac:dyDescent="0.3">
      <c r="B16" s="22" t="s">
        <v>21</v>
      </c>
      <c r="I16" s="22" t="s">
        <v>15</v>
      </c>
      <c r="P16" s="22" t="s">
        <v>14</v>
      </c>
      <c r="W16" s="22" t="s">
        <v>16</v>
      </c>
    </row>
    <row r="17" spans="1:28" x14ac:dyDescent="0.25">
      <c r="A17" s="40" t="str">
        <f>A3</f>
        <v xml:space="preserve">Pirmā </v>
      </c>
      <c r="B17" s="51">
        <f t="shared" ref="B17:B26" si="10">VLOOKUP(I3,$P$33:$S$36,4,TRUE)*W3-VLOOKUP(I3,$P$33:$S$36,2,TRUE)-VLOOKUP(I3,$P$33:$S$36,3,TRUE)*P3</f>
        <v>285000</v>
      </c>
      <c r="C17" s="52">
        <f t="shared" ref="C17:C26" si="11">VLOOKUP(J3,$P$33:$S$36,4,TRUE)*X3-VLOOKUP(J3,$P$33:$S$36,2,TRUE)-VLOOKUP(J3,$P$33:$S$36,3,TRUE)*Q3</f>
        <v>113000</v>
      </c>
      <c r="D17" s="52">
        <f t="shared" ref="D17:D26" si="12">VLOOKUP(K3,$P$33:$S$36,4,TRUE)*Y3-VLOOKUP(K3,$P$33:$S$36,2,TRUE)-VLOOKUP(K3,$P$33:$S$36,3,TRUE)*R3</f>
        <v>0</v>
      </c>
      <c r="E17" s="52">
        <f t="shared" ref="E17:E26" si="13">VLOOKUP(L3,$P$33:$S$36,4,TRUE)*Z3-VLOOKUP(L3,$P$33:$S$36,2,TRUE)-VLOOKUP(L3,$P$33:$S$36,3,TRUE)*S3</f>
        <v>0</v>
      </c>
      <c r="F17" s="52">
        <f t="shared" ref="F17:F26" si="14">VLOOKUP(M3,$P$33:$S$36,4,TRUE)*AA3-VLOOKUP(M3,$P$33:$S$36,2,TRUE)-VLOOKUP(M3,$P$33:$S$36,3,TRUE)*T3</f>
        <v>0</v>
      </c>
      <c r="G17" s="53">
        <f t="shared" ref="G17:G26" si="15">VLOOKUP(N3,$P$33:$S$36,4,TRUE)*AB3-VLOOKUP(N3,$P$33:$S$36,2,TRUE)-VLOOKUP(N3,$P$33:$S$36,3,TRUE)*U3</f>
        <v>0</v>
      </c>
      <c r="I17" s="61" t="s">
        <v>24</v>
      </c>
      <c r="J17" s="62" t="s">
        <v>24</v>
      </c>
      <c r="K17" s="62" t="s">
        <v>2</v>
      </c>
      <c r="L17" s="62" t="s">
        <v>2</v>
      </c>
      <c r="M17" s="62" t="s">
        <v>2</v>
      </c>
      <c r="N17" s="63" t="s">
        <v>2</v>
      </c>
      <c r="P17" s="81"/>
      <c r="Q17" s="82"/>
      <c r="R17" s="82">
        <v>20000</v>
      </c>
      <c r="S17" s="82">
        <v>20000</v>
      </c>
      <c r="T17" s="82">
        <v>15000</v>
      </c>
      <c r="U17" s="83">
        <v>5000</v>
      </c>
      <c r="W17" s="41">
        <f>IF(P17&lt;VLOOKUP(I17,Dati!$A$22:$G$24,Komandas!W$2+1,TRUE),Komandas!P17,VLOOKUP(I17,Dati!$A$22:$G$24,Komandas!W$2+1,TRUE))</f>
        <v>0</v>
      </c>
      <c r="X17" s="42">
        <f>IF(Q17&lt;VLOOKUP(J17,Dati!$A$22:$G$24,Komandas!X$2+1,TRUE),Komandas!Q17,VLOOKUP(J17,Dati!$A$22:$G$24,Komandas!X$2+1,TRUE))</f>
        <v>0</v>
      </c>
      <c r="Y17" s="42">
        <f>IF(R17&lt;VLOOKUP(K17,Dati!$A$22:$G$24,Komandas!Y$2+1,TRUE),Komandas!R17,VLOOKUP(K17,Dati!$A$22:$G$24,Komandas!Y$2+1,TRUE))</f>
        <v>3000</v>
      </c>
      <c r="Z17" s="42">
        <f>IF(S17&lt;VLOOKUP(L17,Dati!$A$22:$G$24,Komandas!Z$2+1,TRUE),Komandas!S17,VLOOKUP(L17,Dati!$A$22:$G$24,Komandas!Z$2+1,TRUE))</f>
        <v>4000</v>
      </c>
      <c r="AA17" s="42">
        <f>IF(T17&lt;VLOOKUP(M17,Dati!$A$22:$G$24,Komandas!AA$2+1,TRUE),Komandas!T17,VLOOKUP(M17,Dati!$A$22:$G$24,Komandas!AA$2+1,TRUE))</f>
        <v>4000</v>
      </c>
      <c r="AB17" s="43">
        <v>0</v>
      </c>
    </row>
    <row r="18" spans="1:28" x14ac:dyDescent="0.25">
      <c r="A18" s="40" t="str">
        <f t="shared" ref="A18:A26" si="16">A4</f>
        <v>Otrā</v>
      </c>
      <c r="B18" s="54">
        <f t="shared" si="10"/>
        <v>0</v>
      </c>
      <c r="C18" s="55">
        <f t="shared" si="11"/>
        <v>0</v>
      </c>
      <c r="D18" s="55">
        <f t="shared" si="12"/>
        <v>0</v>
      </c>
      <c r="E18" s="55">
        <f t="shared" si="13"/>
        <v>0</v>
      </c>
      <c r="F18" s="55">
        <f t="shared" si="14"/>
        <v>0</v>
      </c>
      <c r="G18" s="56">
        <f t="shared" si="15"/>
        <v>0</v>
      </c>
      <c r="I18" s="64" t="s">
        <v>24</v>
      </c>
      <c r="J18" s="20" t="s">
        <v>2</v>
      </c>
      <c r="K18" s="20" t="s">
        <v>2</v>
      </c>
      <c r="L18" s="20" t="s">
        <v>2</v>
      </c>
      <c r="M18" s="20" t="s">
        <v>1</v>
      </c>
      <c r="N18" s="65" t="s">
        <v>1</v>
      </c>
      <c r="P18" s="84"/>
      <c r="Q18" s="1">
        <v>10000</v>
      </c>
      <c r="R18" s="1">
        <v>10000</v>
      </c>
      <c r="S18" s="1">
        <v>30000</v>
      </c>
      <c r="T18" s="1">
        <v>20000</v>
      </c>
      <c r="U18" s="85">
        <v>20000</v>
      </c>
      <c r="W18" s="45">
        <f>IF(P18&lt;VLOOKUP(I18,Dati!$A$22:$G$24,Komandas!W$2+1,TRUE),Komandas!P18,VLOOKUP(I18,Dati!$A$22:$G$24,Komandas!W$2+1,TRUE))</f>
        <v>0</v>
      </c>
      <c r="X18" s="46">
        <f>IF(Q18&lt;VLOOKUP(J18,Dati!$A$22:$G$24,Komandas!X$2+1,TRUE),Komandas!Q18,VLOOKUP(J18,Dati!$A$22:$G$24,Komandas!X$2+1,TRUE))</f>
        <v>3000</v>
      </c>
      <c r="Y18" s="46">
        <f>IF(R18&lt;VLOOKUP(K18,Dati!$A$22:$G$24,Komandas!Y$2+1,TRUE),Komandas!R18,VLOOKUP(K18,Dati!$A$22:$G$24,Komandas!Y$2+1,TRUE))</f>
        <v>3000</v>
      </c>
      <c r="Z18" s="46">
        <f>IF(S18&lt;VLOOKUP(L18,Dati!$A$22:$G$24,Komandas!Z$2+1,TRUE),Komandas!S18,VLOOKUP(L18,Dati!$A$22:$G$24,Komandas!Z$2+1,TRUE))</f>
        <v>4000</v>
      </c>
      <c r="AA18" s="46">
        <f>IF(T18&lt;VLOOKUP(M18,Dati!$A$22:$G$24,Komandas!AA$2+1,TRUE),Komandas!T18,VLOOKUP(M18,Dati!$A$22:$G$24,Komandas!AA$2+1,TRUE))</f>
        <v>5000</v>
      </c>
      <c r="AB18" s="47">
        <f>IF(U18&lt;VLOOKUP(N18,Dati!$A$22:$G$24,Komandas!AB$2+1,TRUE),Komandas!U18,VLOOKUP(N18,Dati!$A$22:$G$24,Komandas!AB$2+1,TRUE))</f>
        <v>5000</v>
      </c>
    </row>
    <row r="19" spans="1:28" x14ac:dyDescent="0.25">
      <c r="A19" s="40" t="str">
        <f t="shared" si="16"/>
        <v>Trešā</v>
      </c>
      <c r="B19" s="54">
        <f t="shared" si="10"/>
        <v>0</v>
      </c>
      <c r="C19" s="55">
        <f t="shared" si="11"/>
        <v>0</v>
      </c>
      <c r="D19" s="55">
        <f t="shared" si="12"/>
        <v>57000</v>
      </c>
      <c r="E19" s="55">
        <f t="shared" si="13"/>
        <v>37000</v>
      </c>
      <c r="F19" s="55">
        <f t="shared" si="14"/>
        <v>-1000</v>
      </c>
      <c r="G19" s="56">
        <f t="shared" si="15"/>
        <v>0</v>
      </c>
      <c r="I19" s="64" t="s">
        <v>24</v>
      </c>
      <c r="J19" s="20" t="s">
        <v>3</v>
      </c>
      <c r="K19" s="20" t="s">
        <v>24</v>
      </c>
      <c r="L19" s="20" t="s">
        <v>24</v>
      </c>
      <c r="M19" s="20" t="s">
        <v>24</v>
      </c>
      <c r="N19" s="65" t="s">
        <v>2</v>
      </c>
      <c r="P19" s="84"/>
      <c r="Q19" s="1">
        <v>15000</v>
      </c>
      <c r="R19" s="1"/>
      <c r="S19" s="1"/>
      <c r="T19" s="1"/>
      <c r="U19" s="85">
        <v>5000</v>
      </c>
      <c r="W19" s="45">
        <f>IF(P19&lt;VLOOKUP(I19,Dati!$A$22:$G$24,Komandas!W$2+1,TRUE),Komandas!P19,VLOOKUP(I19,Dati!$A$22:$G$24,Komandas!W$2+1,TRUE))</f>
        <v>0</v>
      </c>
      <c r="X19" s="46">
        <f>IF(Q19&lt;VLOOKUP(J19,Dati!$A$22:$G$24,Komandas!X$2+1,TRUE),Komandas!Q19,VLOOKUP(J19,Dati!$A$22:$G$24,Komandas!X$2+1,TRUE))</f>
        <v>9000</v>
      </c>
      <c r="Y19" s="46">
        <f>IF(R19&lt;VLOOKUP(K19,Dati!$A$22:$G$24,Komandas!Y$2+1,TRUE),Komandas!R19,VLOOKUP(K19,Dati!$A$22:$G$24,Komandas!Y$2+1,TRUE))</f>
        <v>0</v>
      </c>
      <c r="Z19" s="46">
        <f>IF(S19&lt;VLOOKUP(L19,Dati!$A$22:$G$24,Komandas!Z$2+1,TRUE),Komandas!S19,VLOOKUP(L19,Dati!$A$22:$G$24,Komandas!Z$2+1,TRUE))</f>
        <v>0</v>
      </c>
      <c r="AA19" s="46">
        <v>6000</v>
      </c>
      <c r="AB19" s="47">
        <f>IF(U19&lt;VLOOKUP(N19,Dati!$A$22:$G$24,Komandas!AB$2+1,TRUE),Komandas!U19,VLOOKUP(N19,Dati!$A$22:$G$24,Komandas!AB$2+1,TRUE))</f>
        <v>3000</v>
      </c>
    </row>
    <row r="20" spans="1:28" x14ac:dyDescent="0.25">
      <c r="A20" s="40" t="str">
        <f t="shared" si="16"/>
        <v>Ceturtā</v>
      </c>
      <c r="B20" s="54">
        <f t="shared" si="10"/>
        <v>0</v>
      </c>
      <c r="C20" s="55">
        <f t="shared" si="11"/>
        <v>0</v>
      </c>
      <c r="D20" s="55">
        <f t="shared" si="12"/>
        <v>0</v>
      </c>
      <c r="E20" s="55">
        <f t="shared" si="13"/>
        <v>0</v>
      </c>
      <c r="F20" s="55">
        <f t="shared" si="14"/>
        <v>0</v>
      </c>
      <c r="G20" s="56">
        <f t="shared" si="15"/>
        <v>0</v>
      </c>
      <c r="I20" s="64" t="s">
        <v>24</v>
      </c>
      <c r="J20" s="20" t="s">
        <v>2</v>
      </c>
      <c r="K20" s="20" t="s">
        <v>2</v>
      </c>
      <c r="L20" s="20" t="s">
        <v>2</v>
      </c>
      <c r="M20" s="20" t="s">
        <v>2</v>
      </c>
      <c r="N20" s="65" t="s">
        <v>2</v>
      </c>
      <c r="P20" s="84"/>
      <c r="Q20" s="1">
        <v>10000</v>
      </c>
      <c r="R20" s="1">
        <v>4000</v>
      </c>
      <c r="S20" s="1">
        <v>4000</v>
      </c>
      <c r="T20" s="1">
        <v>4000</v>
      </c>
      <c r="U20" s="85">
        <v>4000</v>
      </c>
      <c r="W20" s="45">
        <f>IF(P20&lt;VLOOKUP(I20,Dati!$A$22:$G$24,Komandas!W$2+1,TRUE),Komandas!P20,VLOOKUP(I20,Dati!$A$22:$G$24,Komandas!W$2+1,TRUE))</f>
        <v>0</v>
      </c>
      <c r="X20" s="46">
        <f>IF(Q20&lt;VLOOKUP(J20,Dati!$A$22:$G$24,Komandas!X$2+1,TRUE),Komandas!Q20,VLOOKUP(J20,Dati!$A$22:$G$24,Komandas!X$2+1,TRUE))</f>
        <v>3000</v>
      </c>
      <c r="Y20" s="46">
        <f>IF(R20&lt;VLOOKUP(K20,Dati!$A$22:$G$24,Komandas!Y$2+1,TRUE),Komandas!R20,VLOOKUP(K20,Dati!$A$22:$G$24,Komandas!Y$2+1,TRUE))</f>
        <v>3000</v>
      </c>
      <c r="Z20" s="46">
        <f>IF(S20&lt;VLOOKUP(L20,Dati!$A$22:$G$24,Komandas!Z$2+1,TRUE),Komandas!S20,VLOOKUP(L20,Dati!$A$22:$G$24,Komandas!Z$2+1,TRUE))</f>
        <v>4000</v>
      </c>
      <c r="AA20" s="46">
        <f>IF(T20&lt;VLOOKUP(M20,Dati!$A$22:$G$24,Komandas!AA$2+1,TRUE),Komandas!T20,VLOOKUP(M20,Dati!$A$22:$G$24,Komandas!AA$2+1,TRUE))</f>
        <v>4000</v>
      </c>
      <c r="AB20" s="47">
        <f>IF(U20&lt;VLOOKUP(N20,Dati!$A$22:$G$24,Komandas!AB$2+1,TRUE),Komandas!U20,VLOOKUP(N20,Dati!$A$22:$G$24,Komandas!AB$2+1,TRUE))</f>
        <v>3000</v>
      </c>
    </row>
    <row r="21" spans="1:28" x14ac:dyDescent="0.25">
      <c r="A21" s="40" t="str">
        <f t="shared" si="16"/>
        <v>Piektā</v>
      </c>
      <c r="B21" s="54">
        <f t="shared" si="10"/>
        <v>50000</v>
      </c>
      <c r="C21" s="55">
        <f t="shared" si="11"/>
        <v>60000</v>
      </c>
      <c r="D21" s="55">
        <f t="shared" si="12"/>
        <v>80000</v>
      </c>
      <c r="E21" s="55">
        <f t="shared" si="13"/>
        <v>80000</v>
      </c>
      <c r="F21" s="55">
        <f t="shared" si="14"/>
        <v>80000</v>
      </c>
      <c r="G21" s="56">
        <f t="shared" si="15"/>
        <v>42000</v>
      </c>
      <c r="I21" s="66" t="s">
        <v>24</v>
      </c>
      <c r="J21" s="67" t="s">
        <v>24</v>
      </c>
      <c r="K21" s="67" t="s">
        <v>24</v>
      </c>
      <c r="L21" s="67" t="s">
        <v>24</v>
      </c>
      <c r="M21" s="67" t="s">
        <v>24</v>
      </c>
      <c r="N21" s="68" t="s">
        <v>24</v>
      </c>
      <c r="P21" s="84"/>
      <c r="Q21" s="1"/>
      <c r="R21" s="1"/>
      <c r="S21" s="1"/>
      <c r="T21" s="1"/>
      <c r="U21" s="85"/>
      <c r="W21" s="45">
        <f>IF(P21&lt;VLOOKUP(I21,Dati!$A$22:$G$24,Komandas!W$2+1,TRUE),Komandas!P21,VLOOKUP(I21,Dati!$A$22:$G$24,Komandas!W$2+1,TRUE))</f>
        <v>0</v>
      </c>
      <c r="X21" s="46">
        <f>IF(Q21&lt;VLOOKUP(J21,Dati!$A$22:$G$24,Komandas!X$2+1,TRUE),Komandas!Q21,VLOOKUP(J21,Dati!$A$22:$G$24,Komandas!X$2+1,TRUE))</f>
        <v>0</v>
      </c>
      <c r="Y21" s="46">
        <f>IF(R21&lt;VLOOKUP(K21,Dati!$A$22:$G$24,Komandas!Y$2+1,TRUE),Komandas!R21,VLOOKUP(K21,Dati!$A$22:$G$24,Komandas!Y$2+1,TRUE))</f>
        <v>0</v>
      </c>
      <c r="Z21" s="46">
        <f>IF(S21&lt;VLOOKUP(L21,Dati!$A$22:$G$24,Komandas!Z$2+1,TRUE),Komandas!S21,VLOOKUP(L21,Dati!$A$22:$G$24,Komandas!Z$2+1,TRUE))</f>
        <v>0</v>
      </c>
      <c r="AA21" s="46">
        <f>IF(T21&lt;VLOOKUP(M21,Dati!$A$22:$G$24,Komandas!AA$2+1,TRUE),Komandas!T21,VLOOKUP(M21,Dati!$A$22:$G$24,Komandas!AA$2+1,TRUE))</f>
        <v>0</v>
      </c>
      <c r="AB21" s="47">
        <f>IF(U21&lt;VLOOKUP(N21,Dati!$A$22:$G$24,Komandas!AB$2+1,TRUE),Komandas!U21,VLOOKUP(N21,Dati!$A$22:$G$24,Komandas!AB$2+1,TRUE))</f>
        <v>0</v>
      </c>
    </row>
    <row r="22" spans="1:28" x14ac:dyDescent="0.25">
      <c r="A22" s="40" t="str">
        <f t="shared" si="16"/>
        <v>Sestā</v>
      </c>
      <c r="B22" s="54">
        <f t="shared" si="10"/>
        <v>0</v>
      </c>
      <c r="C22" s="55">
        <f t="shared" si="11"/>
        <v>0</v>
      </c>
      <c r="D22" s="55">
        <f t="shared" si="12"/>
        <v>0</v>
      </c>
      <c r="E22" s="55">
        <f t="shared" si="13"/>
        <v>0</v>
      </c>
      <c r="F22" s="55">
        <f t="shared" si="14"/>
        <v>0</v>
      </c>
      <c r="G22" s="56">
        <f t="shared" si="15"/>
        <v>0</v>
      </c>
      <c r="I22" s="66" t="s">
        <v>24</v>
      </c>
      <c r="J22" s="67" t="s">
        <v>3</v>
      </c>
      <c r="K22" s="67" t="s">
        <v>3</v>
      </c>
      <c r="L22" s="67" t="s">
        <v>1</v>
      </c>
      <c r="M22" s="67" t="s">
        <v>1</v>
      </c>
      <c r="N22" s="68" t="s">
        <v>1</v>
      </c>
      <c r="P22" s="84"/>
      <c r="Q22" s="1">
        <v>10000</v>
      </c>
      <c r="R22" s="1">
        <v>10000</v>
      </c>
      <c r="S22" s="1">
        <v>10000</v>
      </c>
      <c r="T22" s="1">
        <v>8000</v>
      </c>
      <c r="U22" s="85">
        <v>6000</v>
      </c>
      <c r="W22" s="45">
        <f>IF(P22&lt;VLOOKUP(I22,Dati!$A$22:$G$24,Komandas!W$2+1,TRUE),Komandas!P22,VLOOKUP(I22,Dati!$A$22:$G$24,Komandas!W$2+1,TRUE))</f>
        <v>0</v>
      </c>
      <c r="X22" s="46">
        <f>IF(Q22&lt;VLOOKUP(J22,Dati!$A$22:$G$24,Komandas!X$2+1,TRUE),Komandas!Q22,VLOOKUP(J22,Dati!$A$22:$G$24,Komandas!X$2+1,TRUE))</f>
        <v>9000</v>
      </c>
      <c r="Y22" s="46">
        <f>IF(R22&lt;VLOOKUP(K22,Dati!$A$22:$G$24,Komandas!Y$2+1,TRUE),Komandas!R22,VLOOKUP(K22,Dati!$A$22:$G$24,Komandas!Y$2+1,TRUE))</f>
        <v>10000</v>
      </c>
      <c r="Z22" s="46">
        <f>IF(S22&lt;VLOOKUP(L22,Dati!$A$22:$G$24,Komandas!Z$2+1,TRUE),Komandas!S22,VLOOKUP(L22,Dati!$A$22:$G$24,Komandas!Z$2+1,TRUE))</f>
        <v>4000</v>
      </c>
      <c r="AA22" s="46">
        <f>IF(T22&lt;VLOOKUP(M22,Dati!$A$22:$G$24,Komandas!AA$2+1,TRUE),Komandas!T22,VLOOKUP(M22,Dati!$A$22:$G$24,Komandas!AA$2+1,TRUE))</f>
        <v>5000</v>
      </c>
      <c r="AB22" s="47">
        <f>IF(U22&lt;VLOOKUP(N22,Dati!$A$22:$G$24,Komandas!AB$2+1,TRUE),Komandas!U22,VLOOKUP(N22,Dati!$A$22:$G$24,Komandas!AB$2+1,TRUE))</f>
        <v>5000</v>
      </c>
    </row>
    <row r="23" spans="1:28" x14ac:dyDescent="0.25">
      <c r="A23" s="40" t="str">
        <f t="shared" si="16"/>
        <v>Septītā</v>
      </c>
      <c r="B23" s="54">
        <f t="shared" si="10"/>
        <v>175000</v>
      </c>
      <c r="C23" s="55">
        <f t="shared" si="11"/>
        <v>95000</v>
      </c>
      <c r="D23" s="55">
        <f t="shared" si="12"/>
        <v>95000</v>
      </c>
      <c r="E23" s="55">
        <f t="shared" si="13"/>
        <v>10000</v>
      </c>
      <c r="F23" s="55">
        <f t="shared" si="14"/>
        <v>95000</v>
      </c>
      <c r="G23" s="56">
        <f t="shared" si="15"/>
        <v>-5000</v>
      </c>
      <c r="I23" s="66" t="s">
        <v>24</v>
      </c>
      <c r="J23" s="67" t="s">
        <v>24</v>
      </c>
      <c r="K23" s="67" t="s">
        <v>24</v>
      </c>
      <c r="L23" s="67" t="s">
        <v>24</v>
      </c>
      <c r="M23" s="67" t="s">
        <v>24</v>
      </c>
      <c r="N23" s="68" t="s">
        <v>24</v>
      </c>
      <c r="P23" s="84"/>
      <c r="Q23" s="1"/>
      <c r="R23" s="1"/>
      <c r="S23" s="1"/>
      <c r="T23" s="1"/>
      <c r="U23" s="85"/>
      <c r="W23" s="45">
        <f>IF(P23&lt;VLOOKUP(I23,Dati!$A$22:$G$24,Komandas!W$2+1,TRUE),Komandas!P23,VLOOKUP(I23,Dati!$A$22:$G$24,Komandas!W$2+1,TRUE))</f>
        <v>0</v>
      </c>
      <c r="X23" s="46">
        <f>IF(Q23&lt;VLOOKUP(J23,Dati!$A$22:$G$24,Komandas!X$2+1,TRUE),Komandas!Q23,VLOOKUP(J23,Dati!$A$22:$G$24,Komandas!X$2+1,TRUE))</f>
        <v>0</v>
      </c>
      <c r="Y23" s="46">
        <f>IF(R23&lt;VLOOKUP(K23,Dati!$A$22:$G$24,Komandas!Y$2+1,TRUE),Komandas!R23,VLOOKUP(K23,Dati!$A$22:$G$24,Komandas!Y$2+1,TRUE))</f>
        <v>0</v>
      </c>
      <c r="Z23" s="46">
        <f>IF(S23&lt;VLOOKUP(L23,Dati!$A$22:$G$24,Komandas!Z$2+1,TRUE),Komandas!S23,VLOOKUP(L23,Dati!$A$22:$G$24,Komandas!Z$2+1,TRUE))</f>
        <v>0</v>
      </c>
      <c r="AA23" s="46">
        <f>IF(T23&lt;VLOOKUP(M23,Dati!$A$22:$G$24,Komandas!AA$2+1,TRUE),Komandas!T23,VLOOKUP(M23,Dati!$A$22:$G$24,Komandas!AA$2+1,TRUE))</f>
        <v>0</v>
      </c>
      <c r="AB23" s="47">
        <v>0</v>
      </c>
    </row>
    <row r="24" spans="1:28" x14ac:dyDescent="0.25">
      <c r="A24" s="40" t="str">
        <f t="shared" si="16"/>
        <v>Astotā</v>
      </c>
      <c r="B24" s="54">
        <f t="shared" si="10"/>
        <v>0</v>
      </c>
      <c r="C24" s="55">
        <f t="shared" si="11"/>
        <v>0</v>
      </c>
      <c r="D24" s="55">
        <f t="shared" si="12"/>
        <v>0</v>
      </c>
      <c r="E24" s="55">
        <f t="shared" si="13"/>
        <v>0</v>
      </c>
      <c r="F24" s="55">
        <f t="shared" si="14"/>
        <v>0</v>
      </c>
      <c r="G24" s="56">
        <f t="shared" si="15"/>
        <v>0</v>
      </c>
      <c r="I24" s="66" t="s">
        <v>24</v>
      </c>
      <c r="J24" s="67" t="s">
        <v>2</v>
      </c>
      <c r="K24" s="67" t="s">
        <v>2</v>
      </c>
      <c r="L24" s="67" t="s">
        <v>1</v>
      </c>
      <c r="M24" s="67" t="s">
        <v>2</v>
      </c>
      <c r="N24" s="68" t="s">
        <v>2</v>
      </c>
      <c r="P24" s="84"/>
      <c r="Q24" s="1">
        <v>5000</v>
      </c>
      <c r="R24" s="1">
        <v>5000</v>
      </c>
      <c r="S24" s="1">
        <v>2000</v>
      </c>
      <c r="T24" s="1">
        <v>6000</v>
      </c>
      <c r="U24" s="85">
        <v>3000</v>
      </c>
      <c r="W24" s="45">
        <f>IF(P24&lt;VLOOKUP(I24,Dati!$A$22:$G$24,Komandas!W$2+1,TRUE),Komandas!P24,VLOOKUP(I24,Dati!$A$22:$G$24,Komandas!W$2+1,TRUE))</f>
        <v>0</v>
      </c>
      <c r="X24" s="46">
        <f>IF(Q24&lt;VLOOKUP(J24,Dati!$A$22:$G$24,Komandas!X$2+1,TRUE),Komandas!Q24,VLOOKUP(J24,Dati!$A$22:$G$24,Komandas!X$2+1,TRUE))</f>
        <v>3000</v>
      </c>
      <c r="Y24" s="46">
        <f>IF(R24&lt;VLOOKUP(K24,Dati!$A$22:$G$24,Komandas!Y$2+1,TRUE),Komandas!R24,VLOOKUP(K24,Dati!$A$22:$G$24,Komandas!Y$2+1,TRUE))</f>
        <v>3000</v>
      </c>
      <c r="Z24" s="46">
        <f>IF(S24&lt;VLOOKUP(L24,Dati!$A$22:$G$24,Komandas!Z$2+1,TRUE),Komandas!S24,VLOOKUP(L24,Dati!$A$22:$G$24,Komandas!Z$2+1,TRUE))</f>
        <v>2000</v>
      </c>
      <c r="AA24" s="46">
        <f>IF(T24&lt;VLOOKUP(M24,Dati!$A$22:$G$24,Komandas!AA$2+1,TRUE),Komandas!T24,VLOOKUP(M24,Dati!$A$22:$G$24,Komandas!AA$2+1,TRUE))</f>
        <v>4000</v>
      </c>
      <c r="AB24" s="47">
        <f>IF(U24&lt;VLOOKUP(N24,Dati!$A$22:$G$24,Komandas!AB$2+1,TRUE),Komandas!U24,VLOOKUP(N24,Dati!$A$22:$G$24,Komandas!AB$2+1,TRUE))</f>
        <v>3000</v>
      </c>
    </row>
    <row r="25" spans="1:28" x14ac:dyDescent="0.25">
      <c r="A25" s="40" t="str">
        <f t="shared" si="16"/>
        <v>Devītā</v>
      </c>
      <c r="B25" s="54">
        <f t="shared" si="10"/>
        <v>0</v>
      </c>
      <c r="C25" s="55">
        <f t="shared" si="11"/>
        <v>0</v>
      </c>
      <c r="D25" s="55">
        <f t="shared" si="12"/>
        <v>0</v>
      </c>
      <c r="E25" s="55">
        <f t="shared" si="13"/>
        <v>0</v>
      </c>
      <c r="F25" s="55">
        <f t="shared" si="14"/>
        <v>0</v>
      </c>
      <c r="G25" s="56">
        <f t="shared" si="15"/>
        <v>0</v>
      </c>
      <c r="I25" s="66" t="s">
        <v>24</v>
      </c>
      <c r="J25" s="67" t="s">
        <v>24</v>
      </c>
      <c r="K25" s="67" t="s">
        <v>24</v>
      </c>
      <c r="L25" s="67" t="s">
        <v>24</v>
      </c>
      <c r="M25" s="67" t="s">
        <v>24</v>
      </c>
      <c r="N25" s="68" t="s">
        <v>24</v>
      </c>
      <c r="P25" s="84"/>
      <c r="Q25" s="1"/>
      <c r="R25" s="1"/>
      <c r="S25" s="1"/>
      <c r="T25" s="1"/>
      <c r="U25" s="85"/>
      <c r="W25" s="45">
        <f>IF(P25&lt;VLOOKUP(I25,Dati!$A$22:$G$24,Komandas!W$2+1,TRUE),Komandas!P25,VLOOKUP(I25,Dati!$A$22:$G$24,Komandas!W$2+1,TRUE))</f>
        <v>0</v>
      </c>
      <c r="X25" s="46">
        <f>IF(Q25&lt;VLOOKUP(J25,Dati!$A$22:$G$24,Komandas!X$2+1,TRUE),Komandas!Q25,VLOOKUP(J25,Dati!$A$22:$G$24,Komandas!X$2+1,TRUE))</f>
        <v>0</v>
      </c>
      <c r="Y25" s="46">
        <f>IF(R25&lt;VLOOKUP(K25,Dati!$A$22:$G$24,Komandas!Y$2+1,TRUE),Komandas!R25,VLOOKUP(K25,Dati!$A$22:$G$24,Komandas!Y$2+1,TRUE))</f>
        <v>0</v>
      </c>
      <c r="Z25" s="46">
        <f>IF(S25&lt;VLOOKUP(L25,Dati!$A$22:$G$24,Komandas!Z$2+1,TRUE),Komandas!S25,VLOOKUP(L25,Dati!$A$22:$G$24,Komandas!Z$2+1,TRUE))</f>
        <v>0</v>
      </c>
      <c r="AA25" s="46">
        <f>IF(T25&lt;VLOOKUP(M25,Dati!$A$22:$G$24,Komandas!AA$2+1,TRUE),Komandas!T25,VLOOKUP(M25,Dati!$A$22:$G$24,Komandas!AA$2+1,TRUE))</f>
        <v>0</v>
      </c>
      <c r="AB25" s="47">
        <f>IF(U25&lt;VLOOKUP(N25,Dati!$A$22:$G$24,Komandas!AB$2+1,TRUE),Komandas!U25,VLOOKUP(N25,Dati!$A$22:$G$24,Komandas!AB$2+1,TRUE))</f>
        <v>0</v>
      </c>
    </row>
    <row r="26" spans="1:28" ht="15.75" thickBot="1" x14ac:dyDescent="0.3">
      <c r="A26" s="40" t="str">
        <f t="shared" si="16"/>
        <v>Desmitā</v>
      </c>
      <c r="B26" s="57">
        <f t="shared" si="10"/>
        <v>0</v>
      </c>
      <c r="C26" s="58">
        <f t="shared" si="11"/>
        <v>0</v>
      </c>
      <c r="D26" s="58">
        <f t="shared" si="12"/>
        <v>0</v>
      </c>
      <c r="E26" s="58">
        <f t="shared" si="13"/>
        <v>0</v>
      </c>
      <c r="F26" s="58">
        <f t="shared" si="14"/>
        <v>0</v>
      </c>
      <c r="G26" s="59">
        <f t="shared" si="15"/>
        <v>0</v>
      </c>
      <c r="I26" s="69" t="s">
        <v>24</v>
      </c>
      <c r="J26" s="70" t="s">
        <v>24</v>
      </c>
      <c r="K26" s="70" t="s">
        <v>24</v>
      </c>
      <c r="L26" s="70" t="s">
        <v>24</v>
      </c>
      <c r="M26" s="70" t="s">
        <v>24</v>
      </c>
      <c r="N26" s="71" t="s">
        <v>24</v>
      </c>
      <c r="P26" s="86"/>
      <c r="Q26" s="87"/>
      <c r="R26" s="87"/>
      <c r="S26" s="87"/>
      <c r="T26" s="87"/>
      <c r="U26" s="88"/>
      <c r="W26" s="48">
        <f>IF(P26&lt;VLOOKUP(I26,Dati!$A$22:$G$24,Komandas!W$2+1,TRUE),Komandas!P26,VLOOKUP(I26,Dati!$A$22:$G$24,Komandas!W$2+1,TRUE))</f>
        <v>0</v>
      </c>
      <c r="X26" s="49">
        <f>IF(Q26&lt;VLOOKUP(J26,Dati!$A$22:$G$24,Komandas!X$2+1,TRUE),Komandas!Q26,VLOOKUP(J26,Dati!$A$22:$G$24,Komandas!X$2+1,TRUE))</f>
        <v>0</v>
      </c>
      <c r="Y26" s="49">
        <f>IF(R26&lt;VLOOKUP(K26,Dati!$A$22:$G$24,Komandas!Y$2+1,TRUE),Komandas!R26,VLOOKUP(K26,Dati!$A$22:$G$24,Komandas!Y$2+1,TRUE))</f>
        <v>0</v>
      </c>
      <c r="Z26" s="49">
        <f>IF(S26&lt;VLOOKUP(L26,Dati!$A$22:$G$24,Komandas!Z$2+1,TRUE),Komandas!S26,VLOOKUP(L26,Dati!$A$22:$G$24,Komandas!Z$2+1,TRUE))</f>
        <v>0</v>
      </c>
      <c r="AA26" s="49">
        <f>IF(T26&lt;VLOOKUP(M26,Dati!$A$22:$G$24,Komandas!AA$2+1,TRUE),Komandas!T26,VLOOKUP(M26,Dati!$A$22:$G$24,Komandas!AA$2+1,TRUE))</f>
        <v>0</v>
      </c>
      <c r="AB26" s="50">
        <f>IF(U26&lt;VLOOKUP(N26,Dati!$A$22:$G$24,Komandas!AB$2+1,TRUE),Komandas!U26,VLOOKUP(N26,Dati!$A$22:$G$24,Komandas!AB$2+1,TRUE))</f>
        <v>0</v>
      </c>
    </row>
    <row r="30" spans="1:28" ht="15.75" thickBot="1" x14ac:dyDescent="0.3">
      <c r="B30" s="22" t="s">
        <v>22</v>
      </c>
      <c r="I30" s="22" t="s">
        <v>23</v>
      </c>
    </row>
    <row r="31" spans="1:28" x14ac:dyDescent="0.25">
      <c r="A31" s="40" t="str">
        <f>A17</f>
        <v xml:space="preserve">Pirmā </v>
      </c>
      <c r="B31" s="41">
        <f t="shared" ref="B31" si="17">VLOOKUP(I17,$T$33:$W$36,4,TRUE)*W17-VLOOKUP(I17,$T$33:$W$36,2,TRUE)-VLOOKUP(I17,$T$33:$W$36,3,TRUE)*P17</f>
        <v>0</v>
      </c>
      <c r="C31" s="42">
        <f t="shared" ref="C31:C40" si="18">VLOOKUP(J17,$T$33:$W$36,4,TRUE)*X17-VLOOKUP(J17,$T$33:$W$36,2,TRUE)-VLOOKUP(J17,$T$33:$W$36,3,TRUE)*Q17</f>
        <v>0</v>
      </c>
      <c r="D31" s="42">
        <f t="shared" ref="D31:D40" si="19">VLOOKUP(K17,$T$33:$W$36,4,TRUE)*Y17-VLOOKUP(K17,$T$33:$W$36,2,TRUE)-VLOOKUP(K17,$T$33:$W$36,3,TRUE)*R17</f>
        <v>-57000</v>
      </c>
      <c r="E31" s="42">
        <f t="shared" ref="E31:E40" si="20">VLOOKUP(L17,$T$33:$W$36,4,TRUE)*Z17-VLOOKUP(L17,$T$33:$W$36,2,TRUE)-VLOOKUP(L17,$T$33:$W$36,3,TRUE)*S17</f>
        <v>-42000</v>
      </c>
      <c r="F31" s="42">
        <f t="shared" ref="F31:F40" si="21">VLOOKUP(M17,$T$33:$W$36,4,TRUE)*AA17-VLOOKUP(M17,$T$33:$W$36,2,TRUE)-VLOOKUP(M17,$T$33:$W$36,3,TRUE)*T17</f>
        <v>-17000</v>
      </c>
      <c r="G31" s="43">
        <f t="shared" ref="G31:G40" si="22">VLOOKUP(N17,$T$33:$W$36,4,TRUE)*AB17-VLOOKUP(N17,$T$33:$W$36,2,TRUE)-VLOOKUP(N17,$T$33:$W$36,3,TRUE)*U17</f>
        <v>-27000</v>
      </c>
      <c r="I31" s="92">
        <f>SUM(B3,B17,B31)</f>
        <v>685000</v>
      </c>
      <c r="J31" s="93">
        <f t="shared" ref="J31:N31" si="23">SUM(C3,C17,C31)</f>
        <v>713000</v>
      </c>
      <c r="K31" s="93">
        <f t="shared" si="23"/>
        <v>543000</v>
      </c>
      <c r="L31" s="93">
        <f t="shared" si="23"/>
        <v>558000</v>
      </c>
      <c r="M31" s="93">
        <f t="shared" si="23"/>
        <v>583000</v>
      </c>
      <c r="N31" s="94">
        <f t="shared" si="23"/>
        <v>573000</v>
      </c>
      <c r="O31" s="60"/>
      <c r="Q31" s="22" t="s">
        <v>13</v>
      </c>
      <c r="U31" s="22" t="s">
        <v>20</v>
      </c>
    </row>
    <row r="32" spans="1:28" ht="15.75" thickBot="1" x14ac:dyDescent="0.3">
      <c r="A32" s="40" t="str">
        <f t="shared" ref="A32:A40" si="24">A18</f>
        <v>Otrā</v>
      </c>
      <c r="B32" s="45">
        <f t="shared" ref="B32:B40" si="25">VLOOKUP(I18,$T$33:$W$36,4,TRUE)*W18-VLOOKUP(I18,$T$33:$W$36,2,TRUE)-VLOOKUP(I18,$T$33:$W$36,3,TRUE)*P18</f>
        <v>0</v>
      </c>
      <c r="C32" s="46">
        <f t="shared" si="18"/>
        <v>-7000</v>
      </c>
      <c r="D32" s="46">
        <f t="shared" si="19"/>
        <v>-7000</v>
      </c>
      <c r="E32" s="46">
        <f t="shared" si="20"/>
        <v>-92000</v>
      </c>
      <c r="F32" s="46">
        <f t="shared" si="21"/>
        <v>-5000</v>
      </c>
      <c r="G32" s="47">
        <f t="shared" si="22"/>
        <v>-5000</v>
      </c>
      <c r="I32" s="95">
        <f t="shared" ref="I32:N33" si="26">SUM(B4,B18,B32)</f>
        <v>600000</v>
      </c>
      <c r="J32" s="96">
        <f t="shared" si="26"/>
        <v>593000</v>
      </c>
      <c r="K32" s="96">
        <f t="shared" si="26"/>
        <v>593000</v>
      </c>
      <c r="L32" s="96">
        <f t="shared" si="26"/>
        <v>508000</v>
      </c>
      <c r="M32" s="96">
        <f t="shared" si="26"/>
        <v>595000</v>
      </c>
      <c r="N32" s="97">
        <f t="shared" si="26"/>
        <v>595000</v>
      </c>
      <c r="Q32" s="23" t="s">
        <v>17</v>
      </c>
      <c r="R32" s="23" t="s">
        <v>18</v>
      </c>
      <c r="S32" s="23" t="s">
        <v>19</v>
      </c>
      <c r="U32" s="23" t="s">
        <v>17</v>
      </c>
      <c r="V32" s="23" t="s">
        <v>18</v>
      </c>
      <c r="W32" s="23" t="s">
        <v>19</v>
      </c>
    </row>
    <row r="33" spans="1:23" x14ac:dyDescent="0.25">
      <c r="A33" s="40" t="str">
        <f t="shared" si="24"/>
        <v>Trešā</v>
      </c>
      <c r="B33" s="45">
        <f t="shared" si="25"/>
        <v>0</v>
      </c>
      <c r="C33" s="46">
        <f t="shared" si="18"/>
        <v>29000</v>
      </c>
      <c r="D33" s="46">
        <f t="shared" si="19"/>
        <v>0</v>
      </c>
      <c r="E33" s="46">
        <f t="shared" si="20"/>
        <v>0</v>
      </c>
      <c r="F33" s="46">
        <f t="shared" si="21"/>
        <v>0</v>
      </c>
      <c r="G33" s="47">
        <f t="shared" si="22"/>
        <v>18000</v>
      </c>
      <c r="I33" s="95">
        <f t="shared" ref="I33:N33" si="27">SUM(B5,B19,B33)</f>
        <v>600000</v>
      </c>
      <c r="J33" s="96">
        <f t="shared" si="27"/>
        <v>629000</v>
      </c>
      <c r="K33" s="96">
        <f t="shared" si="27"/>
        <v>657000</v>
      </c>
      <c r="L33" s="96">
        <f t="shared" si="27"/>
        <v>637000</v>
      </c>
      <c r="M33" s="96">
        <f t="shared" si="26"/>
        <v>599000</v>
      </c>
      <c r="N33" s="97">
        <f t="shared" si="27"/>
        <v>618000</v>
      </c>
      <c r="O33" s="60"/>
      <c r="P33" s="39" t="s">
        <v>1</v>
      </c>
      <c r="Q33" s="102">
        <v>10000</v>
      </c>
      <c r="R33" s="103">
        <v>4</v>
      </c>
      <c r="S33" s="104">
        <v>10</v>
      </c>
      <c r="T33" s="39" t="s">
        <v>1</v>
      </c>
      <c r="U33" s="102">
        <v>5000</v>
      </c>
      <c r="V33" s="103">
        <v>2</v>
      </c>
      <c r="W33" s="104">
        <v>8</v>
      </c>
    </row>
    <row r="34" spans="1:23" x14ac:dyDescent="0.25">
      <c r="A34" s="40" t="str">
        <f t="shared" si="24"/>
        <v>Ceturtā</v>
      </c>
      <c r="B34" s="45">
        <f t="shared" si="25"/>
        <v>0</v>
      </c>
      <c r="C34" s="46">
        <f t="shared" si="18"/>
        <v>-7000</v>
      </c>
      <c r="D34" s="46">
        <f t="shared" si="19"/>
        <v>23000</v>
      </c>
      <c r="E34" s="46">
        <f t="shared" si="20"/>
        <v>38000</v>
      </c>
      <c r="F34" s="46">
        <f t="shared" si="21"/>
        <v>38000</v>
      </c>
      <c r="G34" s="47">
        <f t="shared" si="22"/>
        <v>23000</v>
      </c>
      <c r="I34" s="95">
        <f t="shared" ref="I34:N34" si="28">SUM(B6,B20,B34)</f>
        <v>600000</v>
      </c>
      <c r="J34" s="96">
        <f t="shared" si="28"/>
        <v>593000</v>
      </c>
      <c r="K34" s="96">
        <f t="shared" si="28"/>
        <v>623000</v>
      </c>
      <c r="L34" s="96">
        <f t="shared" si="28"/>
        <v>638000</v>
      </c>
      <c r="M34" s="96">
        <f t="shared" si="28"/>
        <v>638000</v>
      </c>
      <c r="N34" s="97">
        <f t="shared" si="28"/>
        <v>623000</v>
      </c>
      <c r="P34" s="39" t="s">
        <v>2</v>
      </c>
      <c r="Q34" s="105">
        <v>5000</v>
      </c>
      <c r="R34" s="106">
        <v>10</v>
      </c>
      <c r="S34" s="107">
        <v>20</v>
      </c>
      <c r="T34" s="39" t="s">
        <v>2</v>
      </c>
      <c r="U34" s="105">
        <v>2000</v>
      </c>
      <c r="V34" s="106">
        <v>5</v>
      </c>
      <c r="W34" s="107">
        <v>15</v>
      </c>
    </row>
    <row r="35" spans="1:23" ht="15.75" thickBot="1" x14ac:dyDescent="0.3">
      <c r="A35" s="40" t="str">
        <f t="shared" si="24"/>
        <v>Piektā</v>
      </c>
      <c r="B35" s="45">
        <f t="shared" si="25"/>
        <v>0</v>
      </c>
      <c r="C35" s="46">
        <f t="shared" si="18"/>
        <v>0</v>
      </c>
      <c r="D35" s="46">
        <f t="shared" si="19"/>
        <v>0</v>
      </c>
      <c r="E35" s="46">
        <f t="shared" si="20"/>
        <v>0</v>
      </c>
      <c r="F35" s="46">
        <f t="shared" si="21"/>
        <v>0</v>
      </c>
      <c r="G35" s="47">
        <f t="shared" si="22"/>
        <v>0</v>
      </c>
      <c r="I35" s="95">
        <f t="shared" ref="I35:N35" si="29">SUM(B7,B21,B35)</f>
        <v>530000</v>
      </c>
      <c r="J35" s="96">
        <f t="shared" si="29"/>
        <v>660000</v>
      </c>
      <c r="K35" s="96">
        <f t="shared" si="29"/>
        <v>680000</v>
      </c>
      <c r="L35" s="96">
        <f t="shared" si="29"/>
        <v>680000</v>
      </c>
      <c r="M35" s="96">
        <f t="shared" si="29"/>
        <v>680000</v>
      </c>
      <c r="N35" s="97">
        <f t="shared" si="29"/>
        <v>642000</v>
      </c>
      <c r="P35" s="39" t="s">
        <v>3</v>
      </c>
      <c r="Q35" s="108">
        <v>15000</v>
      </c>
      <c r="R35" s="109">
        <v>2</v>
      </c>
      <c r="S35" s="110">
        <v>8</v>
      </c>
      <c r="T35" s="39" t="s">
        <v>3</v>
      </c>
      <c r="U35" s="108">
        <v>10000</v>
      </c>
      <c r="V35" s="109">
        <v>1</v>
      </c>
      <c r="W35" s="110">
        <v>6</v>
      </c>
    </row>
    <row r="36" spans="1:23" x14ac:dyDescent="0.25">
      <c r="A36" s="40" t="str">
        <f t="shared" si="24"/>
        <v>Sestā</v>
      </c>
      <c r="B36" s="45">
        <f t="shared" si="25"/>
        <v>0</v>
      </c>
      <c r="C36" s="46">
        <f t="shared" si="18"/>
        <v>34000</v>
      </c>
      <c r="D36" s="46">
        <f t="shared" si="19"/>
        <v>40000</v>
      </c>
      <c r="E36" s="46">
        <f t="shared" si="20"/>
        <v>7000</v>
      </c>
      <c r="F36" s="46">
        <f t="shared" si="21"/>
        <v>19000</v>
      </c>
      <c r="G36" s="47">
        <f t="shared" si="22"/>
        <v>23000</v>
      </c>
      <c r="I36" s="95">
        <f t="shared" ref="I36:N36" si="30">SUM(B8,B22,B36)</f>
        <v>600000</v>
      </c>
      <c r="J36" s="96">
        <f t="shared" si="30"/>
        <v>634000</v>
      </c>
      <c r="K36" s="96">
        <f t="shared" si="30"/>
        <v>640000</v>
      </c>
      <c r="L36" s="96">
        <f t="shared" si="30"/>
        <v>607000</v>
      </c>
      <c r="M36" s="96">
        <f t="shared" si="30"/>
        <v>619000</v>
      </c>
      <c r="N36" s="97">
        <f t="shared" si="30"/>
        <v>623000</v>
      </c>
      <c r="P36" s="39" t="s">
        <v>24</v>
      </c>
      <c r="Q36" s="111">
        <v>0</v>
      </c>
      <c r="R36" s="111">
        <v>0</v>
      </c>
      <c r="S36" s="111">
        <v>0</v>
      </c>
      <c r="T36" s="39" t="s">
        <v>24</v>
      </c>
      <c r="U36" s="111">
        <v>0</v>
      </c>
      <c r="V36" s="111">
        <v>0</v>
      </c>
      <c r="W36" s="111">
        <v>0</v>
      </c>
    </row>
    <row r="37" spans="1:23" ht="15.75" thickBot="1" x14ac:dyDescent="0.3">
      <c r="A37" s="40" t="str">
        <f t="shared" si="24"/>
        <v>Septītā</v>
      </c>
      <c r="B37" s="45">
        <f t="shared" si="25"/>
        <v>0</v>
      </c>
      <c r="C37" s="46">
        <f t="shared" si="18"/>
        <v>0</v>
      </c>
      <c r="D37" s="46">
        <f t="shared" si="19"/>
        <v>0</v>
      </c>
      <c r="E37" s="46">
        <f t="shared" si="20"/>
        <v>0</v>
      </c>
      <c r="F37" s="46">
        <f t="shared" si="21"/>
        <v>0</v>
      </c>
      <c r="G37" s="47">
        <f t="shared" si="22"/>
        <v>0</v>
      </c>
      <c r="I37" s="95">
        <f t="shared" ref="I37:N37" si="31">SUM(B9,B23,B37)</f>
        <v>585000</v>
      </c>
      <c r="J37" s="96">
        <f t="shared" si="31"/>
        <v>695000</v>
      </c>
      <c r="K37" s="96">
        <f t="shared" si="31"/>
        <v>695000</v>
      </c>
      <c r="L37" s="96">
        <f t="shared" si="31"/>
        <v>610000</v>
      </c>
      <c r="M37" s="96">
        <f t="shared" si="31"/>
        <v>695000</v>
      </c>
      <c r="N37" s="97">
        <f t="shared" si="31"/>
        <v>595000</v>
      </c>
    </row>
    <row r="38" spans="1:23" ht="15.75" thickBot="1" x14ac:dyDescent="0.3">
      <c r="A38" s="40" t="str">
        <f t="shared" si="24"/>
        <v>Astotā</v>
      </c>
      <c r="B38" s="45">
        <f t="shared" si="25"/>
        <v>0</v>
      </c>
      <c r="C38" s="46">
        <f t="shared" si="18"/>
        <v>18000</v>
      </c>
      <c r="D38" s="46">
        <f t="shared" si="19"/>
        <v>18000</v>
      </c>
      <c r="E38" s="46">
        <f t="shared" si="20"/>
        <v>7000</v>
      </c>
      <c r="F38" s="46">
        <f t="shared" si="21"/>
        <v>28000</v>
      </c>
      <c r="G38" s="47">
        <f t="shared" si="22"/>
        <v>28000</v>
      </c>
      <c r="I38" s="95">
        <f t="shared" ref="I38:N38" si="32">SUM(B10,B24,B38)</f>
        <v>600000</v>
      </c>
      <c r="J38" s="96">
        <f t="shared" si="32"/>
        <v>618000</v>
      </c>
      <c r="K38" s="96">
        <f t="shared" si="32"/>
        <v>618000</v>
      </c>
      <c r="L38" s="96">
        <f t="shared" si="32"/>
        <v>607000</v>
      </c>
      <c r="M38" s="96">
        <f t="shared" si="32"/>
        <v>628000</v>
      </c>
      <c r="N38" s="97">
        <f t="shared" si="32"/>
        <v>628000</v>
      </c>
      <c r="P38" s="39" t="s">
        <v>26</v>
      </c>
      <c r="Q38" s="101">
        <v>600000</v>
      </c>
    </row>
    <row r="39" spans="1:23" x14ac:dyDescent="0.25">
      <c r="A39" s="40" t="str">
        <f t="shared" si="24"/>
        <v>Devītā</v>
      </c>
      <c r="B39" s="45">
        <f t="shared" si="25"/>
        <v>0</v>
      </c>
      <c r="C39" s="46">
        <f t="shared" si="18"/>
        <v>0</v>
      </c>
      <c r="D39" s="46">
        <f t="shared" si="19"/>
        <v>0</v>
      </c>
      <c r="E39" s="46">
        <f t="shared" si="20"/>
        <v>0</v>
      </c>
      <c r="F39" s="46">
        <f t="shared" si="21"/>
        <v>0</v>
      </c>
      <c r="G39" s="47">
        <f t="shared" si="22"/>
        <v>0</v>
      </c>
      <c r="I39" s="95">
        <f t="shared" ref="I39:N39" si="33">SUM(B11,B25,B39)</f>
        <v>600000</v>
      </c>
      <c r="J39" s="96">
        <f t="shared" si="33"/>
        <v>600000</v>
      </c>
      <c r="K39" s="96">
        <f t="shared" si="33"/>
        <v>600000</v>
      </c>
      <c r="L39" s="96">
        <f t="shared" si="33"/>
        <v>600000</v>
      </c>
      <c r="M39" s="96">
        <f t="shared" si="33"/>
        <v>600000</v>
      </c>
      <c r="N39" s="97">
        <f t="shared" si="33"/>
        <v>600000</v>
      </c>
    </row>
    <row r="40" spans="1:23" ht="15.75" thickBot="1" x14ac:dyDescent="0.3">
      <c r="A40" s="40" t="str">
        <f t="shared" si="24"/>
        <v>Desmitā</v>
      </c>
      <c r="B40" s="48">
        <f t="shared" si="25"/>
        <v>0</v>
      </c>
      <c r="C40" s="49">
        <f t="shared" si="18"/>
        <v>0</v>
      </c>
      <c r="D40" s="49">
        <f t="shared" si="19"/>
        <v>0</v>
      </c>
      <c r="E40" s="49">
        <f t="shared" si="20"/>
        <v>0</v>
      </c>
      <c r="F40" s="49">
        <f t="shared" si="21"/>
        <v>0</v>
      </c>
      <c r="G40" s="50">
        <f t="shared" si="22"/>
        <v>0</v>
      </c>
      <c r="I40" s="98">
        <f t="shared" ref="I40:M40" si="34">SUM(B12,B26,B40)</f>
        <v>600000</v>
      </c>
      <c r="J40" s="99">
        <f t="shared" si="34"/>
        <v>600000</v>
      </c>
      <c r="K40" s="99">
        <f t="shared" si="34"/>
        <v>600000</v>
      </c>
      <c r="L40" s="99">
        <f t="shared" si="34"/>
        <v>600000</v>
      </c>
      <c r="M40" s="99">
        <f t="shared" si="34"/>
        <v>600000</v>
      </c>
      <c r="N40" s="100">
        <f>SUM(G12,G26,G40)</f>
        <v>600000</v>
      </c>
    </row>
    <row r="43" spans="1:23" ht="15.75" thickBot="1" x14ac:dyDescent="0.3">
      <c r="B43" s="22" t="s">
        <v>27</v>
      </c>
    </row>
    <row r="44" spans="1:23" x14ac:dyDescent="0.25">
      <c r="A44" s="40" t="str">
        <f>A17</f>
        <v xml:space="preserve">Pirmā </v>
      </c>
      <c r="B44" s="81">
        <v>-200000</v>
      </c>
      <c r="C44" s="82"/>
      <c r="D44" s="82"/>
      <c r="E44" s="82"/>
      <c r="F44" s="82"/>
      <c r="G44" s="83"/>
    </row>
    <row r="45" spans="1:23" x14ac:dyDescent="0.25">
      <c r="A45" s="40" t="str">
        <f t="shared" ref="A45:A53" si="35">A18</f>
        <v>Otrā</v>
      </c>
      <c r="B45" s="84"/>
      <c r="C45" s="1"/>
      <c r="D45" s="1"/>
      <c r="E45" s="1"/>
      <c r="F45" s="1"/>
      <c r="G45" s="85"/>
    </row>
    <row r="46" spans="1:23" x14ac:dyDescent="0.25">
      <c r="A46" s="40" t="str">
        <f t="shared" si="35"/>
        <v>Trešā</v>
      </c>
      <c r="B46" s="84"/>
      <c r="C46" s="1"/>
      <c r="D46" s="1"/>
      <c r="E46" s="1"/>
      <c r="F46" s="1"/>
      <c r="G46" s="85"/>
    </row>
    <row r="47" spans="1:23" x14ac:dyDescent="0.25">
      <c r="A47" s="40" t="str">
        <f t="shared" si="35"/>
        <v>Ceturtā</v>
      </c>
      <c r="B47" s="84"/>
      <c r="C47" s="1"/>
      <c r="D47" s="1"/>
      <c r="E47" s="1"/>
      <c r="F47" s="1"/>
      <c r="G47" s="85"/>
    </row>
    <row r="48" spans="1:23" x14ac:dyDescent="0.25">
      <c r="A48" s="40" t="str">
        <f t="shared" si="35"/>
        <v>Piektā</v>
      </c>
      <c r="B48" s="84">
        <v>-120000</v>
      </c>
      <c r="C48" s="1"/>
      <c r="D48" s="1"/>
      <c r="E48" s="1"/>
      <c r="F48" s="1"/>
      <c r="G48" s="85"/>
    </row>
    <row r="49" spans="1:7" x14ac:dyDescent="0.25">
      <c r="A49" s="40" t="str">
        <f t="shared" si="35"/>
        <v>Sestā</v>
      </c>
      <c r="B49" s="84"/>
      <c r="C49" s="1"/>
      <c r="D49" s="1"/>
      <c r="E49" s="1"/>
      <c r="F49" s="1"/>
      <c r="G49" s="85"/>
    </row>
    <row r="50" spans="1:7" x14ac:dyDescent="0.25">
      <c r="A50" s="40" t="str">
        <f t="shared" si="35"/>
        <v>Septītā</v>
      </c>
      <c r="B50" s="84">
        <v>-190000</v>
      </c>
      <c r="C50" s="1"/>
      <c r="D50" s="1"/>
      <c r="E50" s="1"/>
      <c r="F50" s="1"/>
      <c r="G50" s="85"/>
    </row>
    <row r="51" spans="1:7" x14ac:dyDescent="0.25">
      <c r="A51" s="40" t="str">
        <f t="shared" si="35"/>
        <v>Astotā</v>
      </c>
      <c r="B51" s="84"/>
      <c r="C51" s="1"/>
      <c r="D51" s="1"/>
      <c r="E51" s="1"/>
      <c r="F51" s="1"/>
      <c r="G51" s="85"/>
    </row>
    <row r="52" spans="1:7" x14ac:dyDescent="0.25">
      <c r="A52" s="40" t="str">
        <f t="shared" si="35"/>
        <v>Devītā</v>
      </c>
      <c r="B52" s="84"/>
      <c r="C52" s="1"/>
      <c r="D52" s="1"/>
      <c r="E52" s="1"/>
      <c r="F52" s="1"/>
      <c r="G52" s="85"/>
    </row>
    <row r="53" spans="1:7" ht="15.75" thickBot="1" x14ac:dyDescent="0.3">
      <c r="A53" s="40" t="str">
        <f t="shared" si="35"/>
        <v>Desmitā</v>
      </c>
      <c r="B53" s="86"/>
      <c r="C53" s="87"/>
      <c r="D53" s="87"/>
      <c r="E53" s="87"/>
      <c r="F53" s="87"/>
      <c r="G53" s="8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&amp;C© Mārtiņš Danusēvičs, Latvijas Universitāte, 2014.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Tablo</vt:lpstr>
      <vt:lpstr>Dati</vt:lpstr>
      <vt:lpstr>Komandas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2014-11-14T08:53:13Z</dcterms:modified>
</cp:coreProperties>
</file>